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c6b067dd5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88a311635e0041c9"/>
    <x:sheet xmlns:r="http://schemas.openxmlformats.org/officeDocument/2006/relationships" name="Entradas" sheetId="2" r:id="Rc8900b6cf6dc4bd6"/>
    <x:sheet xmlns:r="http://schemas.openxmlformats.org/officeDocument/2006/relationships" name="Fluxo" sheetId="3" r:id="R7d068a05defd4249"/>
    <x:sheet xmlns:r="http://schemas.openxmlformats.org/officeDocument/2006/relationships" name="Validacao" sheetId="4" r:id="Rbcafbd0f3c434dca"/>
    <x:sheet xmlns:r="http://schemas.openxmlformats.org/officeDocument/2006/relationships" name="Premissas mensais" sheetId="5" r:id="R790630d313044b94"/>
    <x:sheet xmlns:r="http://schemas.openxmlformats.org/officeDocument/2006/relationships" name="Caixa mensal" sheetId="6" r:id="R8b397d6ad86448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164" formatCode="#,##0;(#,##0);&quot;-&quot;"/>
    <x:numFmt numFmtId="165" formatCode="0.0%"/>
    <x:numFmt numFmtId="200" formatCode="dd/mm/yyyy"/>
    <x:numFmt numFmtId="201" formatCode="mmm-yy"/>
    <x:numFmt numFmtId="202" formatCode="#,##0.00;(#,##0.00);&quot;-&quot;"/>
  </x:numFmts>
  <x:fonts count="6">
    <x:font>
      <x:sz val="11"/>
      <x:name val="Carlito"/>
    </x:font>
    <x:font>
      <x:sz val="10"/>
      <x:name val="Arial"/>
    </x:font>
    <x:font>
      <x:b/>
      <x:sz val="15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color rgb="FFFFFFFF"/>
    </x:font>
  </x:fonts>
  <x:fills count="7">
    <x:fill>
      <x:patternFill patternType="none"/>
    </x:fill>
    <x:fill>
      <x:patternFill patternType="gray125"/>
    </x:fill>
    <x:fill>
      <x:patternFill patternType="solid">
        <x:fgColor rgb="FF24435B"/>
      </x:patternFill>
    </x:fill>
    <x:fill>
      <x:patternFill patternType="solid">
        <x:fgColor rgb="FFFFF2CC"/>
      </x:patternFill>
    </x:fill>
    <x:fill>
      <x:patternFill patternType="solid">
        <x:fgColor rgb="FF123C46"/>
      </x:patternFill>
    </x:fill>
    <x:fill>
      <x:patternFill patternType="solid">
        <x:fgColor rgb="FF203E49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/>
    <x:xf numFmtId="164" fontId="1" fillId="0" borderId="0" xfId="0"/>
    <x:xf numFmtId="0" fontId="2" fillId="0" borderId="0" xfId="0"/>
    <x:xf numFmtId="164" fontId="3" fillId="0" borderId="0" xfId="0"/>
    <x:xf numFmtId="2" fontId="3" fillId="0" borderId="0" xfId="0"/>
    <x:xf numFmtId="165" fontId="3" fillId="0" borderId="0" xfId="0"/>
    <x:xf numFmtId="0" fontId="1" fillId="2" borderId="0" xfId="0"/>
    <x:xf numFmtId="164" fontId="1" fillId="2" borderId="0" xfId="0"/>
    <x:xf numFmtId="0" fontId="4" fillId="2" borderId="0" xfId="0"/>
    <x:xf numFmtId="164" fontId="4" fillId="2" borderId="0" xfId="0"/>
    <x:xf numFmtId="1" fontId="1" fillId="0" borderId="0" xfId="0"/>
    <x:xf numFmtId="164" fontId="1" fillId="3" borderId="0" xfId="0"/>
    <x:xf numFmtId="164" fontId="3" fillId="3" borderId="0" xfId="0"/>
    <x:xf numFmtId="164" fontId="1" fillId="0" borderId="0" xfId="0"/>
    <x:xf numFmtId="164" fontId="4" fillId="2" borderId="0" xfId="0"/>
    <x:xf numFmtId="164" fontId="3" fillId="0" borderId="0" xfId="0"/>
    <x:xf numFmtId="2" fontId="3" fillId="0" borderId="0" xfId="0"/>
    <x:xf numFmtId="165" fontId="3" fillId="0" borderId="0" xfId="0"/>
    <x:xf numFmtId="1" fontId="1" fillId="0" borderId="0" xfId="0"/>
    <x:xf numFmtId="164" fontId="3" fillId="3" borderId="0" xfId="0"/>
    <x:xf numFmtId="0" fontId="5" fillId="4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1" fillId="0" borderId="0" xfId="0" applyNumberFormat="1" applyFont="1" applyFill="1" applyBorder="1"/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3" fillId="6" borderId="0" xfId="0" applyNumberFormat="1" applyFont="1" applyFill="1" applyBorder="1"/>
    <x:xf numFmtId="200" fontId="3" fillId="6" borderId="0" xfId="0" applyNumberFormat="1" applyFont="1" applyFill="1" applyBorder="1"/>
    <x:xf numFmtId="165" fontId="3" fillId="6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6" borderId="0" xfId="0" applyNumberFormat="1" applyFont="1" applyFill="1" applyBorder="1"/>
    <x:xf numFmtId="202" fontId="3" fillId="6" borderId="0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fa234c35945e9" /><Relationship Type="http://schemas.openxmlformats.org/officeDocument/2006/relationships/theme" Target="/xl/theme/theme1.xml" Id="R692dd4ad8a704f06" /><Relationship Type="http://schemas.openxmlformats.org/officeDocument/2006/relationships/sharedStrings" Target="/xl/sharedStrings.xml" Id="R0c4bc9093a284929" /><Relationship Type="http://schemas.openxmlformats.org/officeDocument/2006/relationships/worksheet" Target="/xl/worksheets/sheet1.xml" Id="R88a311635e0041c9" /><Relationship Type="http://schemas.openxmlformats.org/officeDocument/2006/relationships/worksheet" Target="/xl/worksheets/sheet2.xml" Id="Rc8900b6cf6dc4bd6" /><Relationship Type="http://schemas.openxmlformats.org/officeDocument/2006/relationships/worksheet" Target="/xl/worksheets/sheet3.xml" Id="R7d068a05defd4249" /><Relationship Type="http://schemas.openxmlformats.org/officeDocument/2006/relationships/worksheet" Target="/xl/worksheets/sheet4.xml" Id="Rbcafbd0f3c434dca" /><Relationship Type="http://schemas.openxmlformats.org/officeDocument/2006/relationships/worksheet" Target="/xl/worksheets/sheet5.xml" Id="R790630d313044b94" /><Relationship Type="http://schemas.openxmlformats.org/officeDocument/2006/relationships/worksheet" Target="/xl/worksheets/sheet6.xml" Id="R8b397d6ad8644849" /></Relationships>
</file>

<file path=xl/theme/theme1.xml><?xml version="1.0" encoding="utf-8"?>
<a:theme xmlns:a="http://schemas.openxmlformats.org/drawingml/2006/main" name="Dossie Paraguai">
  <a:themeElements>
    <a:clrScheme name="Dossie Paraguai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Dossie Paraguai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" customWidth="1"/>
    <x:col min="2" max="2" width="3" customWidth="1"/>
    <x:col min="3" max="3" width="50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  <x:col min="9" max="9" width="15" customWidth="1"/>
    <x:col min="10" max="10" width="15" customWidth="1"/>
    <x:col min="11" max="11" width="15" customWidth="1"/>
    <x:col min="12" max="12" width="15" customWidth="1"/>
    <x:col min="13" max="13" width="15" customWidth="1"/>
    <x:col min="14" max="14" width="15" customWidth="1"/>
  </x:cols>
  <x:sheetData>
    <x:row r="1" ht="22" customHeight="1">
      <x:c r="A1" s="1" t="n"/>
      <x:c r="B1" s="1" t="n"/>
      <x:c r="C1" s="1" t="n"/>
      <x:c r="D1" s="14" t="n"/>
      <x:c r="E1" s="14" t="n"/>
      <x:c r="F1" s="14" t="n"/>
      <x:c r="G1" s="14" t="n"/>
      <x:c r="H1" s="14" t="n"/>
      <x:c r="I1" s="14" t="n"/>
      <x:c r="J1" s="14" t="n"/>
      <x:c r="K1" s="14" t="n"/>
      <x:c r="L1" s="14" t="n"/>
      <x:c r="M1" s="14" t="n"/>
      <x:c r="N1" s="14" t="n"/>
      <x:c r="O1" s="1" t="n"/>
    </x:row>
    <x:row r="2" ht="22" customHeight="1">
      <x:c r="A2" s="1" t="n"/>
      <x:c r="B2" s="1" t="n"/>
      <x:c r="C2" s="3" t="str">
        <x:v>Modelo 70 ha / 100 lotes — revisão 20 — 09/10/2026</x:v>
      </x:c>
      <x:c r="D2" s="14" t="n"/>
      <x:c r="E2" s="14" t="n"/>
      <x:c r="F2" s="14" t="n"/>
      <x:c r="G2" s="14" t="n"/>
      <x:c r="H2" s="14" t="n"/>
      <x:c r="I2" s="14" t="n"/>
      <x:c r="J2" s="14" t="n"/>
      <x:c r="K2" s="14" t="n"/>
      <x:c r="L2" s="14" t="n"/>
      <x:c r="M2" s="14" t="n"/>
      <x:c r="N2" s="14" t="n"/>
      <x:c r="O2" s="1" t="n"/>
    </x:row>
    <x:row r="3" ht="22" customHeight="1">
      <x:c r="A3" s="1" t="n"/>
      <x:c r="B3" s="1" t="n"/>
      <x:c r="C3" s="1" t="n"/>
      <x:c r="D3" s="14" t="n"/>
      <x:c r="E3" s="14" t="n"/>
      <x:c r="F3" s="14" t="n"/>
      <x:c r="G3" s="14" t="n"/>
      <x:c r="H3" s="14" t="n"/>
      <x:c r="I3" s="14" t="n"/>
      <x:c r="J3" s="14" t="n"/>
      <x:c r="K3" s="14" t="n"/>
      <x:c r="L3" s="14" t="n"/>
      <x:c r="M3" s="14" t="n"/>
      <x:c r="N3" s="14" t="n"/>
      <x:c r="O3" s="1" t="n"/>
    </x:row>
    <x:row r="4" ht="22" customHeight="1">
      <x:c r="A4" s="1" t="n"/>
      <x:c r="B4" s="1" t="n"/>
      <x:c r="C4" s="9" t="str">
        <x:v>Fluxo anual histórico; usar Caixa mensal para entradas, parcelas e capital.</x:v>
      </x:c>
      <x:c r="D4" s="15" t="n"/>
      <x:c r="E4" s="15" t="n"/>
      <x:c r="F4" s="15" t="n"/>
      <x:c r="G4" s="15" t="n"/>
      <x:c r="H4" s="15" t="n"/>
      <x:c r="I4" s="15" t="n"/>
      <x:c r="J4" s="15" t="n"/>
      <x:c r="K4" s="15" t="n"/>
      <x:c r="L4" s="15" t="n"/>
      <x:c r="M4" s="15" t="n"/>
      <x:c r="N4" s="15" t="n"/>
      <x:c r="O4" s="1" t="n"/>
    </x:row>
    <x:row r="5" ht="22" customHeight="1">
      <x:c r="A5" s="1" t="n"/>
      <x:c r="B5" s="1" t="n"/>
      <x:c r="C5" s="1" t="n"/>
      <x:c r="D5" s="14" t="n"/>
      <x:c r="E5" s="14" t="n"/>
      <x:c r="F5" s="14" t="n"/>
      <x:c r="G5" s="14" t="n"/>
      <x:c r="H5" s="14" t="n"/>
      <x:c r="I5" s="14" t="n"/>
      <x:c r="J5" s="14" t="n"/>
      <x:c r="K5" s="14" t="n"/>
      <x:c r="L5" s="14" t="n"/>
      <x:c r="M5" s="14" t="n"/>
      <x:c r="N5" s="14" t="n"/>
      <x:c r="O5" s="1" t="n"/>
    </x:row>
    <x:row r="6" ht="22" customHeight="1">
      <x:c r="A6" s="1" t="n"/>
      <x:c r="B6" s="1" t="n"/>
      <x:c r="C6" s="1" t="inlineStr">
        <x:is>
          <x:t xml:space="preserve">Estratégia selecionada</x:t>
        </x:is>
      </x:c>
      <x:c r="D6" s="14" t="str">
        <x:f>'Fluxo'!D5</x:f>
        <x:v>Comercial</x:v>
      </x:c>
      <x:c r="E6" s="14" t="n"/>
      <x:c r="F6" s="14" t="n"/>
      <x:c r="G6" s="14" t="n"/>
      <x:c r="H6" s="14" t="n"/>
      <x:c r="I6" s="14" t="n"/>
      <x:c r="J6" s="14" t="n"/>
      <x:c r="K6" s="14" t="n"/>
      <x:c r="L6" s="14" t="n"/>
      <x:c r="M6" s="14" t="n"/>
      <x:c r="N6" s="14" t="n"/>
      <x:c r="O6" s="1" t="n"/>
    </x:row>
    <x:row r="7" ht="22" customHeight="1">
      <x:c r="A7" s="1" t="n"/>
      <x:c r="B7" s="1" t="n"/>
      <x:c r="C7" s="1" t="inlineStr">
        <x:is>
          <x:t xml:space="preserve">Área selecionada (ha)</x:t>
        </x:is>
      </x:c>
      <x:c r="D7" s="14" t="n">
        <x:f>'Fluxo'!D4</x:f>
        <x:v>70</x:v>
      </x:c>
      <x:c r="E7" s="14" t="n"/>
      <x:c r="F7" s="14" t="n"/>
      <x:c r="G7" s="14" t="n"/>
      <x:c r="H7" s="14" t="n"/>
      <x:c r="I7" s="14" t="n"/>
      <x:c r="J7" s="14" t="n"/>
      <x:c r="K7" s="14" t="n"/>
      <x:c r="L7" s="14" t="n"/>
      <x:c r="M7" s="14" t="n"/>
      <x:c r="N7" s="14" t="n"/>
      <x:c r="O7" s="1" t="n"/>
    </x:row>
    <x:row r="8" ht="22" customHeight="1">
      <x:c r="A8" s="1" t="n"/>
      <x:c r="B8" s="1" t="n"/>
      <x:c r="C8" s="1" t="inlineStr">
        <x:is>
          <x:t xml:space="preserve">Referência terreno total USD</x:t>
        </x:is>
      </x:c>
      <x:c r="D8" s="14" t="n">
        <x:f>'Fluxo'!D7</x:f>
        <x:v>8750000</x:v>
      </x:c>
      <x:c r="E8" s="14" t="n"/>
      <x:c r="F8" s="14" t="n"/>
      <x:c r="G8" s="14" t="n"/>
      <x:c r="H8" s="14" t="n"/>
      <x:c r="I8" s="14" t="n"/>
      <x:c r="J8" s="14" t="n"/>
      <x:c r="K8" s="14" t="n"/>
      <x:c r="L8" s="14" t="n"/>
      <x:c r="M8" s="14" t="n"/>
      <x:c r="N8" s="14" t="n"/>
      <x:c r="O8" s="1" t="n"/>
    </x:row>
    <x:row r="9" ht="22" customHeight="1">
      <x:c r="A9" s="1" t="n"/>
      <x:c r="B9" s="1" t="n"/>
      <x:c r="C9" s="1" t="inlineStr">
        <x:is>
          <x:t xml:space="preserve">Referência terreno por lote USD</x:t>
        </x:is>
      </x:c>
      <x:c r="D9" s="14" t="n">
        <x:f>'Fluxo'!D8</x:f>
        <x:v>87500</x:v>
      </x:c>
      <x:c r="E9" s="14" t="n"/>
      <x:c r="F9" s="14" t="n"/>
      <x:c r="G9" s="14" t="n"/>
      <x:c r="H9" s="14" t="n"/>
      <x:c r="I9" s="14" t="n"/>
      <x:c r="J9" s="14" t="n"/>
      <x:c r="K9" s="14" t="n"/>
      <x:c r="L9" s="14" t="n"/>
      <x:c r="M9" s="14" t="n"/>
      <x:c r="N9" s="14" t="n"/>
      <x:c r="O9" s="1" t="n"/>
    </x:row>
    <x:row r="10" ht="22" customHeight="1">
      <x:c r="A10" s="1" t="n"/>
      <x:c r="B10" s="1" t="n"/>
      <x:c r="C10" s="1" t="inlineStr">
        <x:is>
          <x:t xml:space="preserve">Lotes para venda</x:t>
        </x:is>
      </x:c>
      <x:c r="D10" s="14" t="n">
        <x:f>'Fluxo'!D9</x:f>
        <x:v>100</x:v>
      </x:c>
      <x:c r="E10" s="14" t="n"/>
      <x:c r="F10" s="14" t="n"/>
      <x:c r="G10" s="14" t="n"/>
      <x:c r="H10" s="14" t="n"/>
      <x:c r="I10" s="14" t="n"/>
      <x:c r="J10" s="14" t="n"/>
      <x:c r="K10" s="14" t="n"/>
      <x:c r="L10" s="14" t="n"/>
      <x:c r="M10" s="14" t="n"/>
      <x:c r="N10" s="14" t="n"/>
      <x:c r="O10" s="1" t="n"/>
    </x:row>
    <x:row r="11" ht="22" customHeight="1">
      <x:c r="A11" s="1" t="n"/>
      <x:c r="B11" s="1" t="n"/>
      <x:c r="C11" s="1" t="inlineStr">
        <x:is>
          <x:t xml:space="preserve">Lotes retidos</x:t>
        </x:is>
      </x:c>
      <x:c r="D11" s="14" t="n">
        <x:f>'Fluxo'!D10</x:f>
        <x:v>0</x:v>
      </x:c>
      <x:c r="E11" s="14" t="n"/>
      <x:c r="F11" s="14" t="n"/>
      <x:c r="G11" s="14" t="n"/>
      <x:c r="H11" s="14" t="n"/>
      <x:c r="I11" s="14" t="n"/>
      <x:c r="J11" s="14" t="n"/>
      <x:c r="K11" s="14" t="n"/>
      <x:c r="L11" s="14" t="n"/>
      <x:c r="M11" s="14" t="n"/>
      <x:c r="N11" s="14" t="n"/>
      <x:c r="O11" s="1" t="n"/>
    </x:row>
    <x:row r="12" ht="22" customHeight="1">
      <x:c r="A12" s="1" t="n"/>
      <x:c r="B12" s="1" t="n"/>
      <x:c r="C12" s="1" t="inlineStr">
        <x:is>
          <x:t xml:space="preserve">Recebimentos 2026–2036 USD</x:t>
        </x:is>
      </x:c>
      <x:c r="D12" s="14" t="e">
        <x:f>IF(Validacao!$B$2=0,SUM('Fluxo'!D21:N21),NA())</x:f>
        <x:v>#N/A</x:v>
      </x:c>
      <x:c r="E12" s="14" t="n"/>
      <x:c r="F12" s="14" t="n"/>
      <x:c r="G12" s="14" t="n"/>
      <x:c r="H12" s="14" t="n"/>
      <x:c r="I12" s="14" t="n"/>
      <x:c r="J12" s="14" t="n"/>
      <x:c r="K12" s="14" t="n"/>
      <x:c r="L12" s="14" t="n"/>
      <x:c r="M12" s="14" t="n"/>
      <x:c r="N12" s="14" t="n"/>
      <x:c r="O12" s="1" t="n"/>
    </x:row>
    <x:row r="13" ht="22" customHeight="1">
      <x:c r="A13" s="1" t="n"/>
      <x:c r="B13" s="1" t="n"/>
      <x:c r="C13" s="1" t="inlineStr">
        <x:is>
          <x:t xml:space="preserve">Saídas 2026–2036 USD</x:t>
        </x:is>
      </x:c>
      <x:c r="D13" s="14" t="e">
        <x:f>IF(Validacao!$B$2=0,SUM('Fluxo'!D36:N36),NA())</x:f>
        <x:v>#N/A</x:v>
      </x:c>
      <x:c r="E13" s="14" t="n"/>
      <x:c r="F13" s="14" t="n"/>
      <x:c r="G13" s="14" t="n"/>
      <x:c r="H13" s="14" t="n"/>
      <x:c r="I13" s="14" t="n"/>
      <x:c r="J13" s="14" t="n"/>
      <x:c r="K13" s="14" t="n"/>
      <x:c r="L13" s="14" t="n"/>
      <x:c r="M13" s="14" t="n"/>
      <x:c r="N13" s="14" t="n"/>
      <x:c r="O13" s="1" t="n"/>
    </x:row>
    <x:row r="14" ht="22" customHeight="1">
      <x:c r="A14" s="1" t="n"/>
      <x:c r="B14" s="1" t="n"/>
      <x:c r="C14" s="1" t="inlineStr">
        <x:is>
          <x:t xml:space="preserve">Saldo de caixa acumulado USD</x:t>
        </x:is>
      </x:c>
      <x:c r="D14" s="14" t="e">
        <x:f>IF(Validacao!$B$2=0,'Fluxo'!N39,NA())</x:f>
        <x:v>#N/A</x:v>
      </x:c>
      <x:c r="E14" s="14" t="n"/>
      <x:c r="F14" s="14" t="n"/>
      <x:c r="G14" s="14" t="n"/>
      <x:c r="H14" s="14" t="n"/>
      <x:c r="I14" s="14" t="n"/>
      <x:c r="J14" s="14" t="n"/>
      <x:c r="K14" s="14" t="n"/>
      <x:c r="L14" s="14" t="n"/>
      <x:c r="M14" s="14" t="n"/>
      <x:c r="N14" s="14" t="n"/>
      <x:c r="O14" s="1" t="n"/>
    </x:row>
    <x:row r="15" ht="22" customHeight="1">
      <x:c r="A15" s="1" t="n"/>
      <x:c r="B15" s="1" t="n"/>
      <x:c r="C15" s="1" t="str">
        <x:v>Necessidade máxima mensal USD</x:v>
      </x:c>
      <x:c r="D15" s="14" t="str">
        <x:f>'Caixa mensal'!B127</x:f>
        <x:v>PENDENTE</x:v>
      </x:c>
      <x:c r="E15" s="14" t="n"/>
      <x:c r="F15" s="14" t="n"/>
      <x:c r="G15" s="14" t="n"/>
      <x:c r="H15" s="14" t="n"/>
      <x:c r="I15" s="14" t="n"/>
      <x:c r="J15" s="14" t="n"/>
      <x:c r="K15" s="14" t="n"/>
      <x:c r="L15" s="14" t="n"/>
      <x:c r="M15" s="14" t="n"/>
      <x:c r="N15" s="14" t="n"/>
      <x:c r="O15" s="1" t="n"/>
    </x:row>
    <x:row r="16" ht="22" customHeight="1">
      <x:c r="A16" s="1" t="n"/>
      <x:c r="B16" s="1" t="n"/>
      <x:c r="C16" s="1" t="inlineStr">
        <x:is>
          <x:t xml:space="preserve">VPL somente caixa USD</x:t>
        </x:is>
      </x:c>
      <x:c r="D16" s="14" t="e">
        <x:f>IF(Validacao!$B$2=0,SUM('Fluxo'!D40:N40),NA())</x:f>
        <x:v>#N/A</x:v>
      </x:c>
      <x:c r="E16" s="14" t="n"/>
      <x:c r="F16" s="14" t="n"/>
      <x:c r="G16" s="14" t="n"/>
      <x:c r="H16" s="14" t="n"/>
      <x:c r="I16" s="14" t="n"/>
      <x:c r="J16" s="14" t="n"/>
      <x:c r="K16" s="14" t="n"/>
      <x:c r="L16" s="14" t="n"/>
      <x:c r="M16" s="14" t="n"/>
      <x:c r="N16" s="14" t="n"/>
      <x:c r="O16" s="1" t="n"/>
    </x:row>
    <x:row r="17" ht="22" customHeight="1">
      <x:c r="A17" s="1" t="n"/>
      <x:c r="B17" s="1" t="n"/>
      <x:c r="C17" s="1" t="inlineStr">
        <x:is>
          <x:t xml:space="preserve">Patrimônio retido em 2036 USD</x:t>
        </x:is>
      </x:c>
      <x:c r="D17" s="14" t="n">
        <x:f>IF(Validacao!$B$2=0,'Fluxo'!N44,NA())</x:f>
        <x:v>0</x:v>
      </x:c>
      <x:c r="E17" s="14" t="n"/>
      <x:c r="F17" s="14" t="n"/>
      <x:c r="G17" s="14" t="n"/>
      <x:c r="H17" s="14" t="n"/>
      <x:c r="I17" s="14" t="n"/>
      <x:c r="J17" s="14" t="n"/>
      <x:c r="K17" s="14" t="n"/>
      <x:c r="L17" s="14" t="n"/>
      <x:c r="M17" s="14" t="n"/>
      <x:c r="N17" s="14" t="n"/>
      <x:c r="O17" s="1" t="n"/>
    </x:row>
    <x:row r="18" ht="22" customHeight="1">
      <x:c r="A18" s="1" t="n"/>
      <x:c r="B18" s="1" t="n"/>
      <x:c r="C18" s="1" t="inlineStr">
        <x:is>
          <x:t xml:space="preserve">Custo total/programa por lote USD</x:t>
        </x:is>
      </x:c>
      <x:c r="D18" s="14" t="e">
        <x:f>IF(Validacao!$B$2=0,D13/'Entradas'!D9,NA())</x:f>
        <x:v>#N/A</x:v>
      </x:c>
      <x:c r="E18" s="14" t="n"/>
      <x:c r="F18" s="14" t="n"/>
      <x:c r="G18" s="14" t="n"/>
      <x:c r="H18" s="14" t="n"/>
      <x:c r="I18" s="14" t="n"/>
      <x:c r="J18" s="14" t="n"/>
      <x:c r="K18" s="14" t="n"/>
      <x:c r="L18" s="14" t="n"/>
      <x:c r="M18" s="14" t="n"/>
      <x:c r="N18" s="14" t="n"/>
      <x:c r="O18" s="1" t="n"/>
    </x:row>
    <x:row r="19" ht="22" customHeight="1">
      <x:c r="A19" s="1" t="n"/>
      <x:c r="B19" s="1" t="n"/>
      <x:c r="C19" s="1" t="n"/>
      <x:c r="D19" s="14" t="n"/>
      <x:c r="E19" s="14" t="n"/>
      <x:c r="F19" s="14" t="n"/>
      <x:c r="G19" s="14" t="n"/>
      <x:c r="H19" s="14" t="n"/>
      <x:c r="I19" s="14" t="n"/>
      <x:c r="J19" s="14" t="n"/>
      <x:c r="K19" s="14" t="n"/>
      <x:c r="L19" s="14" t="n"/>
      <x:c r="M19" s="14" t="n"/>
      <x:c r="N19" s="14" t="n"/>
      <x:c r="O19" s="1" t="n"/>
    </x:row>
    <x:row r="20" ht="22" customHeight="1">
      <x:c r="A20" s="1" t="n"/>
      <x:c r="B20" s="1" t="n"/>
      <x:c r="C20" s="9" t="inlineStr">
        <x:is>
          <x:t xml:space="preserve">Aquisição: comparação aritmética da referência de visita</x:t>
        </x:is>
      </x:c>
      <x:c r="D20" s="15" t="n"/>
      <x:c r="E20" s="15" t="n"/>
      <x:c r="F20" s="15" t="n"/>
      <x:c r="G20" s="15" t="n"/>
      <x:c r="H20" s="15" t="n"/>
      <x:c r="I20" s="15" t="n"/>
      <x:c r="J20" s="15" t="n"/>
      <x:c r="K20" s="15" t="n"/>
      <x:c r="L20" s="15" t="n"/>
      <x:c r="M20" s="15" t="n"/>
      <x:c r="N20" s="15" t="n"/>
      <x:c r="O20" s="1" t="n"/>
    </x:row>
    <x:row r="21" ht="22" customHeight="1">
      <x:c r="A21" s="1" t="n"/>
      <x:c r="B21" s="1" t="n"/>
      <x:c r="C21" s="1" t="inlineStr">
        <x:is>
          <x:t xml:space="preserve">Área (ha)</x:t>
        </x:is>
      </x:c>
      <x:c r="D21" s="14" t="inlineStr">
        <x:is>
          <x:t xml:space="preserve">Terreno USD</x:t>
        </x:is>
      </x:c>
      <x:c r="E21" s="14" t="inlineStr">
        <x:is>
          <x:t xml:space="preserve">Terreno/lote USD</x:t>
        </x:is>
      </x:c>
      <x:c r="F21" s="14" t="n"/>
      <x:c r="G21" s="14" t="n"/>
      <x:c r="H21" s="14" t="n"/>
      <x:c r="I21" s="14" t="n"/>
      <x:c r="J21" s="14" t="n"/>
      <x:c r="K21" s="14" t="n"/>
      <x:c r="L21" s="14" t="n"/>
      <x:c r="M21" s="14" t="n"/>
      <x:c r="N21" s="14" t="n"/>
      <x:c r="O21" s="1" t="n"/>
    </x:row>
    <x:row r="22" ht="22" customHeight="1">
      <x:c r="A22" s="1" t="n"/>
      <x:c r="B22" s="1" t="n"/>
      <x:c r="C22" s="1" t="n">
        <x:v>70</x:v>
      </x:c>
      <x:c r="D22" s="14" t="n">
        <x:f>'Entradas'!D6*10000*'Entradas'!D8</x:f>
        <x:v>8750000</x:v>
      </x:c>
      <x:c r="E22" s="14" t="n">
        <x:f>D22/'Entradas'!D9</x:f>
        <x:v>87500</x:v>
      </x:c>
      <x:c r="F22" s="14" t="n"/>
      <x:c r="G22" s="14" t="n"/>
      <x:c r="H22" s="14" t="n"/>
      <x:c r="I22" s="14" t="n"/>
      <x:c r="J22" s="14" t="n"/>
      <x:c r="K22" s="14" t="n"/>
      <x:c r="L22" s="14" t="n"/>
      <x:c r="M22" s="14" t="n"/>
      <x:c r="N22" s="14" t="n"/>
      <x:c r="O22" s="1" t="n"/>
    </x:row>
    <x:row r="23" ht="22" customHeight="1">
      <x:c r="A23" s="1" t="n"/>
      <x:c r="B23" s="1" t="n"/>
      <x:c r="C23" s="1" t="n">
        <x:v>121</x:v>
      </x:c>
      <x:c r="D23" s="14" t="n">
        <x:f>'Entradas'!D7*10000*'Entradas'!D8</x:f>
        <x:v>15125000</x:v>
      </x:c>
      <x:c r="E23" s="14" t="n">
        <x:f>D23/'Entradas'!D9</x:f>
        <x:v>151250</x:v>
      </x:c>
      <x:c r="F23" s="14" t="n"/>
      <x:c r="G23" s="14" t="n"/>
      <x:c r="H23" s="14" t="n"/>
      <x:c r="I23" s="14" t="n"/>
      <x:c r="J23" s="14" t="n"/>
      <x:c r="K23" s="14" t="n"/>
      <x:c r="L23" s="14" t="n"/>
      <x:c r="M23" s="14" t="n"/>
      <x:c r="N23" s="14" t="n"/>
      <x:c r="O23" s="1" t="n"/>
    </x:row>
    <x:row r="24" ht="22" customHeight="1">
      <x:c r="A24" s="1" t="n"/>
      <x:c r="B24" s="1" t="n"/>
      <x:c r="C24" s="1" t="n"/>
      <x:c r="D24" s="14" t="n"/>
      <x:c r="E24" s="14" t="n"/>
      <x:c r="F24" s="14" t="n"/>
      <x:c r="G24" s="14" t="n"/>
      <x:c r="H24" s="14" t="n"/>
      <x:c r="I24" s="14" t="n"/>
      <x:c r="J24" s="14" t="n"/>
      <x:c r="K24" s="14" t="n"/>
      <x:c r="L24" s="14" t="n"/>
      <x:c r="M24" s="14" t="n"/>
      <x:c r="N24" s="14" t="n"/>
      <x:c r="O24" s="1" t="n"/>
    </x:row>
    <x:row r="25" ht="22" customHeight="1">
      <x:c r="A25" s="1" t="n"/>
      <x:c r="B25" s="1" t="n"/>
      <x:c r="C25" s="1" t="n"/>
      <x:c r="D25" s="14" t="n"/>
      <x:c r="E25" s="14" t="n"/>
      <x:c r="F25" s="14" t="n"/>
      <x:c r="G25" s="14" t="n"/>
      <x:c r="H25" s="14" t="n"/>
      <x:c r="I25" s="14" t="n"/>
      <x:c r="J25" s="14" t="n"/>
      <x:c r="K25" s="14" t="n"/>
      <x:c r="L25" s="14" t="n"/>
      <x:c r="M25" s="14" t="n"/>
      <x:c r="N25" s="14" t="n"/>
      <x:c r="O25" s="1" t="n"/>
    </x:row>
    <x:row r="26" ht="22" customHeight="1">
      <x:c r="A26" s="1" t="n"/>
      <x:c r="B26" s="1" t="n"/>
      <x:c r="C26" s="1" t="inlineStr">
        <x:is>
          <x:t xml:space="preserve">70 ha: USD8,75 milhões; 121 ha: USD15,125 milhões, cálculos condicionais a USD12,50/m².</x:t>
        </x:is>
      </x:c>
      <x:c r="D26" s="14" t="n"/>
      <x:c r="E26" s="14" t="n"/>
      <x:c r="F26" s="14" t="n"/>
      <x:c r="G26" s="14" t="n"/>
      <x:c r="H26" s="14" t="n"/>
      <x:c r="I26" s="14" t="n"/>
      <x:c r="J26" s="14" t="n"/>
      <x:c r="K26" s="14" t="n"/>
      <x:c r="L26" s="14" t="n"/>
      <x:c r="M26" s="14" t="n"/>
      <x:c r="N26" s="14" t="n"/>
      <x:c r="O26" s="1" t="n"/>
    </x:row>
    <x:row r="27" ht="22" customHeight="1">
      <x:c r="A27" s="1" t="n"/>
      <x:c r="B27" s="1" t="n"/>
      <x:c r="C27" s="1" t="inlineStr">
        <x:is>
          <x:t xml:space="preserve">USD87.500/151.250 por lote considera só terreno, não lote acabado ou preço de venda.</x:t>
        </x:is>
      </x:c>
      <x:c r="D27" s="14" t="n"/>
      <x:c r="E27" s="14" t="n"/>
      <x:c r="F27" s="14" t="n"/>
      <x:c r="G27" s="14" t="n"/>
      <x:c r="H27" s="14" t="n"/>
      <x:c r="I27" s="14" t="n"/>
      <x:c r="J27" s="14" t="n"/>
      <x:c r="K27" s="14" t="n"/>
      <x:c r="L27" s="14" t="n"/>
      <x:c r="M27" s="14" t="n"/>
      <x:c r="N27" s="14" t="n"/>
      <x:c r="O27" s="1" t="n"/>
    </x:row>
    <x:row r="28" ht="22" customHeight="1">
      <x:c r="A28" s="1" t="n"/>
      <x:c r="B28" s="1" t="n"/>
      <x:c r="C28" s="1" t="inlineStr">
        <x:is>
          <x:t xml:space="preserve">Sem polígono, área útil, preço firme, orçamento ou cronograma: viabilidade e capital total indisponíveis.</x:t>
        </x:is>
      </x:c>
      <x:c r="D28" s="14" t="n"/>
      <x:c r="E28" s="14" t="n"/>
      <x:c r="F28" s="14" t="n"/>
      <x:c r="G28" s="14" t="n"/>
      <x:c r="H28" s="14" t="n"/>
      <x:c r="I28" s="14" t="n"/>
      <x:c r="J28" s="14" t="n"/>
      <x:c r="K28" s="14" t="n"/>
      <x:c r="L28" s="14" t="n"/>
      <x:c r="M28" s="14" t="n"/>
      <x:c r="N28" s="14" t="n"/>
      <x:c r="O28" s="1" t="n"/>
    </x:row>
    <x:row r="29" ht="22" customHeight="1">
      <x:c r="A29" s="1" t="n"/>
      <x:c r="B29" s="1" t="n"/>
      <x:c r="C29" s="1" t="inlineStr">
        <x:is>
          <x:t xml:space="preserve">Comercial vende lotes; patrimonial retém lotes; híbrido exige alocação com soma100.</x:t>
        </x:is>
      </x:c>
      <x:c r="D29" s="14" t="n"/>
      <x:c r="E29" s="14" t="n"/>
      <x:c r="F29" s="14" t="n"/>
      <x:c r="G29" s="14" t="n"/>
      <x:c r="H29" s="14" t="n"/>
      <x:c r="I29" s="14" t="n"/>
      <x:c r="J29" s="14" t="n"/>
      <x:c r="K29" s="14" t="n"/>
      <x:c r="L29" s="14" t="n"/>
      <x:c r="M29" s="14" t="n"/>
      <x:c r="N29" s="14" t="n"/>
      <x:c r="O29" s="1" t="n"/>
    </x:row>
    <x:row r="30" ht="22" customHeight="1">
      <x:c r="A30" s="1" t="n"/>
      <x:c r="B30" s="1" t="n"/>
      <x:c r="C30" s="1" t="inlineStr">
        <x:is>
          <x:t xml:space="preserve">R$30.000 informado permanece em BRL, fora do fluxoUSD até confirmar periodicidade e conversão.</x:t>
        </x:is>
      </x:c>
      <x:c r="D30" s="14" t="n"/>
      <x:c r="E30" s="14" t="n"/>
      <x:c r="F30" s="14" t="n"/>
      <x:c r="G30" s="14" t="n"/>
      <x:c r="H30" s="14" t="n"/>
      <x:c r="I30" s="14" t="n"/>
      <x:c r="J30" s="14" t="n"/>
      <x:c r="K30" s="14" t="n"/>
      <x:c r="L30" s="14" t="n"/>
      <x:c r="M30" s="14" t="n"/>
      <x:c r="N30" s="14" t="n"/>
      <x:c r="O30" s="1" t="n"/>
    </x:row>
    <x:row r="31" ht="22" customHeight="1">
      <x:c r="A31" s="1" t="n"/>
      <x:c r="B31" s="1" t="n"/>
      <x:c r="C31" s="1" t="inlineStr">
        <x:is>
          <x:t xml:space="preserve">Não inclui construir100casas. Tributação, remessas e fluxo do participante ainda exigem revisão BR/PY.</x:t>
        </x:is>
      </x:c>
      <x:c r="D31" s="14" t="n"/>
      <x:c r="E31" s="14" t="n"/>
      <x:c r="F31" s="14" t="n"/>
      <x:c r="G31" s="14" t="n"/>
      <x:c r="H31" s="14" t="n"/>
      <x:c r="I31" s="14" t="n"/>
      <x:c r="J31" s="14" t="n"/>
      <x:c r="K31" s="14" t="n"/>
      <x:c r="L31" s="14" t="n"/>
      <x:c r="M31" s="14" t="n"/>
      <x:c r="N31" s="14" t="n"/>
      <x:c r="O31" s="1" t="n"/>
    </x:row>
    <x:row r="32" ht="22" customHeight="1">
      <x:c r="A32" s="1" t="n"/>
      <x:c r="B32" s="1" t="n"/>
      <x:c r="C32" s="1" t="inlineStr">
        <x:is>
          <x:t xml:space="preserve">Valorização, preço, retorno, custos e tributos não foram presumidos. #N/A significa input pendente.</x:t>
        </x:is>
      </x:c>
      <x:c r="D32" s="14" t="n"/>
      <x:c r="E32" s="14" t="n"/>
      <x:c r="F32" s="14" t="n"/>
      <x:c r="G32" s="14" t="n"/>
      <x:c r="H32" s="14" t="n"/>
      <x:c r="I32" s="14" t="n"/>
      <x:c r="J32" s="14" t="n"/>
      <x:c r="K32" s="14" t="n"/>
      <x:c r="L32" s="14" t="n"/>
      <x:c r="M32" s="14" t="n"/>
      <x:c r="N32" s="14" t="n"/>
      <x:c r="O32" s="1" t="n"/>
    </x:row>
    <x:row r="33" ht="22" customHeight="1">
      <x:c r="A33" s="1" t="n"/>
      <x:c r="B33" s="1" t="n"/>
      <x:c r="C33" s="1" t="inlineStr">
        <x:is>
          <x:t xml:space="preserve">O modelo anterior de100casas e área100.000m² foi substituído; seus retornos não se aplicam.</x:t>
        </x:is>
      </x:c>
      <x:c r="D33" s="14" t="n"/>
      <x:c r="E33" s="14" t="n"/>
      <x:c r="F33" s="14" t="n"/>
      <x:c r="G33" s="14" t="n"/>
      <x:c r="H33" s="14" t="n"/>
      <x:c r="I33" s="14" t="n"/>
      <x:c r="J33" s="14" t="n"/>
      <x:c r="K33" s="14" t="n"/>
      <x:c r="L33" s="14" t="n"/>
      <x:c r="M33" s="14" t="n"/>
      <x:c r="N33" s="14" t="n"/>
      <x:c r="O33" s="1" t="n"/>
    </x:row>
    <x:row r="34" ht="22" customHeight="1">
      <x:c r="A34" s="1" t="n"/>
      <x:c r="B34" s="1" t="n"/>
      <x:c r="C34" s="1" t="n"/>
      <x:c r="D34" s="14" t="n"/>
      <x:c r="E34" s="14" t="n"/>
      <x:c r="F34" s="14" t="n"/>
      <x:c r="G34" s="14" t="n"/>
      <x:c r="H34" s="14" t="n"/>
      <x:c r="I34" s="14" t="n"/>
      <x:c r="J34" s="14" t="n"/>
      <x:c r="K34" s="14" t="n"/>
      <x:c r="L34" s="14" t="n"/>
      <x:c r="M34" s="14" t="n"/>
      <x:c r="N34" s="14" t="n"/>
      <x:c r="O34" s="1" t="n"/>
    </x:row>
    <x:row r="35" ht="22" customHeight="1">
      <x:c r="A35" s="1" t="n"/>
      <x:c r="B35" s="1" t="n"/>
      <x:c r="C35" s="1" t="inlineStr">
        <x:is>
          <x:t xml:space="preserve">Validação de consistência</x:t>
        </x:is>
      </x:c>
      <x:c r="D35" s="14" t="str">
        <x:f>Validacao!B3</x:f>
        <x:v>SEM INCONSISTÊNCIA DETECTADA — VERIFICAR PENDÊNCIAS</x:v>
      </x:c>
      <x:c r="E35" s="14" t="n"/>
      <x:c r="F35" s="14" t="n"/>
      <x:c r="G35" s="14" t="n"/>
      <x:c r="H35" s="14" t="n"/>
      <x:c r="I35" s="14" t="n"/>
      <x:c r="J35" s="14" t="n"/>
      <x:c r="K35" s="14" t="n"/>
      <x:c r="L35" s="14" t="n"/>
      <x:c r="M35" s="14" t="n"/>
      <x:c r="N35" s="14" t="n"/>
      <x:c r="O35" s="1" t="n"/>
    </x:row>
    <x:row r="36" ht="22" customHeight="1">
      <x:c r="A36" s="1" t="n"/>
      <x:c r="B36" s="1" t="n"/>
      <x:c r="C36" s="1" t="n"/>
      <x:c r="D36" s="14" t="n"/>
      <x:c r="E36" s="14" t="n"/>
      <x:c r="F36" s="14" t="n"/>
      <x:c r="G36" s="14" t="n"/>
      <x:c r="H36" s="14" t="n"/>
      <x:c r="I36" s="14" t="n"/>
      <x:c r="J36" s="14" t="n"/>
      <x:c r="K36" s="14" t="n"/>
      <x:c r="L36" s="14" t="n"/>
      <x:c r="M36" s="14" t="n"/>
      <x:c r="N36" s="14" t="n"/>
      <x:c r="O36" s="1" t="n"/>
    </x:row>
    <x:row r="37" ht="22" customHeight="1">
      <x:c r="A37" s="1" t="n"/>
      <x:c r="B37" s="1" t="n"/>
      <x:c r="C37" s="1" t="n"/>
      <x:c r="D37" s="14" t="n"/>
      <x:c r="E37" s="14" t="n"/>
      <x:c r="F37" s="14" t="n"/>
      <x:c r="G37" s="14" t="n"/>
      <x:c r="H37" s="14" t="n"/>
      <x:c r="I37" s="14" t="n"/>
      <x:c r="J37" s="14" t="n"/>
      <x:c r="K37" s="14" t="n"/>
      <x:c r="L37" s="14" t="n"/>
      <x:c r="M37" s="14" t="n"/>
      <x:c r="N37" s="14" t="n"/>
      <x:c r="O37" s="1" t="n"/>
    </x:row>
    <x:row r="38" ht="22" customHeight="1">
      <x:c r="A38" s="1" t="n"/>
      <x:c r="B38" s="1" t="n"/>
      <x:c r="C38" s="1" t="n"/>
      <x:c r="D38" s="14" t="n"/>
      <x:c r="E38" s="14" t="n"/>
      <x:c r="F38" s="14" t="n"/>
      <x:c r="G38" s="14" t="n"/>
      <x:c r="H38" s="14" t="n"/>
      <x:c r="I38" s="14" t="n"/>
      <x:c r="J38" s="14" t="n"/>
      <x:c r="K38" s="14" t="n"/>
      <x:c r="L38" s="14" t="n"/>
      <x:c r="M38" s="14" t="n"/>
      <x:c r="N38" s="14" t="n"/>
      <x:c r="O38" s="1" t="n"/>
    </x:row>
    <x:row r="39" ht="22" customHeight="1">
      <x:c r="A39" s="1" t="n"/>
      <x:c r="B39" s="1" t="n"/>
      <x:c r="C39" s="1" t="n"/>
      <x:c r="D39" s="14" t="n"/>
      <x:c r="E39" s="14" t="n"/>
      <x:c r="F39" s="14" t="n"/>
      <x:c r="G39" s="14" t="n"/>
      <x:c r="H39" s="14" t="n"/>
      <x:c r="I39" s="14" t="n"/>
      <x:c r="J39" s="14" t="n"/>
      <x:c r="K39" s="14" t="n"/>
      <x:c r="L39" s="14" t="n"/>
      <x:c r="M39" s="14" t="n"/>
      <x:c r="N39" s="14" t="n"/>
      <x:c r="O39" s="1" t="n"/>
    </x:row>
    <x:row r="40" ht="22" customHeight="1">
      <x:c r="A40" s="1" t="n"/>
      <x:c r="B40" s="1" t="n"/>
      <x:c r="C40" s="1" t="n"/>
      <x:c r="D40" s="14" t="n"/>
      <x:c r="E40" s="14" t="n"/>
      <x:c r="F40" s="14" t="n"/>
      <x:c r="G40" s="14" t="n"/>
      <x:c r="H40" s="14" t="n"/>
      <x:c r="I40" s="14" t="n"/>
      <x:c r="J40" s="14" t="n"/>
      <x:c r="K40" s="14" t="n"/>
      <x:c r="L40" s="14" t="n"/>
      <x:c r="M40" s="14" t="n"/>
      <x:c r="N40" s="14" t="n"/>
      <x:c r="O40" s="1" t="n"/>
    </x:row>
    <x:row r="41" ht="22" customHeight="1">
      <x:c r="A41" s="1" t="n"/>
      <x:c r="B41" s="1" t="n"/>
      <x:c r="C41" s="1" t="n"/>
      <x:c r="D41" s="14" t="n"/>
      <x:c r="E41" s="14" t="n"/>
      <x:c r="F41" s="14" t="n"/>
      <x:c r="G41" s="14" t="n"/>
      <x:c r="H41" s="14" t="n"/>
      <x:c r="I41" s="14" t="n"/>
      <x:c r="J41" s="14" t="n"/>
      <x:c r="K41" s="14" t="n"/>
      <x:c r="L41" s="14" t="n"/>
      <x:c r="M41" s="14" t="n"/>
      <x:c r="N41" s="14" t="n"/>
      <x:c r="O41" s="1" t="n"/>
    </x:row>
    <x:row r="42" ht="22" customHeight="1">
      <x:c r="A42" s="1" t="n"/>
      <x:c r="B42" s="1" t="n"/>
      <x:c r="C42" s="1" t="n"/>
      <x:c r="D42" s="14" t="n"/>
      <x:c r="E42" s="14" t="n"/>
      <x:c r="F42" s="14" t="n"/>
      <x:c r="G42" s="14" t="n"/>
      <x:c r="H42" s="14" t="n"/>
      <x:c r="I42" s="14" t="n"/>
      <x:c r="J42" s="14" t="n"/>
      <x:c r="K42" s="14" t="n"/>
      <x:c r="L42" s="14" t="n"/>
      <x:c r="M42" s="14" t="n"/>
      <x:c r="N42" s="14" t="n"/>
      <x:c r="O42" s="1" t="n"/>
    </x:row>
    <x:row r="43" ht="22" customHeight="1">
      <x:c r="A43" s="1" t="n"/>
      <x:c r="B43" s="1" t="n"/>
      <x:c r="C43" s="1" t="n"/>
      <x:c r="D43" s="14" t="n"/>
      <x:c r="E43" s="14" t="n"/>
      <x:c r="F43" s="14" t="n"/>
      <x:c r="G43" s="14" t="n"/>
      <x:c r="H43" s="14" t="n"/>
      <x:c r="I43" s="14" t="n"/>
      <x:c r="J43" s="14" t="n"/>
      <x:c r="K43" s="14" t="n"/>
      <x:c r="L43" s="14" t="n"/>
      <x:c r="M43" s="14" t="n"/>
      <x:c r="N43" s="14" t="n"/>
      <x:c r="O43" s="1" t="n"/>
    </x:row>
    <x:row r="44" ht="22" customHeight="1">
      <x:c r="A44" s="1" t="n"/>
      <x:c r="B44" s="1" t="n"/>
      <x:c r="C44" s="1" t="n"/>
      <x:c r="D44" s="14" t="n"/>
      <x:c r="E44" s="14" t="n"/>
      <x:c r="F44" s="14" t="n"/>
      <x:c r="G44" s="14" t="n"/>
      <x:c r="H44" s="14" t="n"/>
      <x:c r="I44" s="14" t="n"/>
      <x:c r="J44" s="14" t="n"/>
      <x:c r="K44" s="14" t="n"/>
      <x:c r="L44" s="14" t="n"/>
      <x:c r="M44" s="14" t="n"/>
      <x:c r="N44" s="14" t="n"/>
      <x:c r="O44" s="1" t="n"/>
    </x:row>
    <x:row r="45" ht="22" customHeight="1">
      <x:c r="A45" s="1" t="n"/>
      <x:c r="B45" s="1" t="n"/>
      <x:c r="C45" s="1" t="n"/>
      <x:c r="D45" s="14" t="n"/>
      <x:c r="E45" s="14" t="n"/>
      <x:c r="F45" s="14" t="n"/>
      <x:c r="G45" s="14" t="n"/>
      <x:c r="H45" s="14" t="n"/>
      <x:c r="I45" s="14" t="n"/>
      <x:c r="J45" s="14" t="n"/>
      <x:c r="K45" s="14" t="n"/>
      <x:c r="L45" s="14" t="n"/>
      <x:c r="M45" s="14" t="n"/>
      <x:c r="N45" s="14" t="n"/>
      <x:c r="O45" s="1" t="n"/>
    </x:row>
    <x:row r="46" ht="22" customHeight="1">
      <x:c r="A46" s="1" t="n"/>
      <x:c r="B46" s="1" t="n"/>
      <x:c r="C46" s="1" t="n"/>
      <x:c r="D46" s="14" t="n"/>
      <x:c r="E46" s="14" t="n"/>
      <x:c r="F46" s="14" t="n"/>
      <x:c r="G46" s="14" t="n"/>
      <x:c r="H46" s="14" t="n"/>
      <x:c r="I46" s="14" t="n"/>
      <x:c r="J46" s="14" t="n"/>
      <x:c r="K46" s="14" t="n"/>
      <x:c r="L46" s="14" t="n"/>
      <x:c r="M46" s="14" t="n"/>
      <x:c r="N46" s="14" t="n"/>
      <x:c r="O46" s="1" t="n"/>
    </x:row>
    <x:row r="47" ht="22" customHeight="1">
      <x:c r="A47" s="1" t="n"/>
      <x:c r="B47" s="1" t="n"/>
      <x:c r="C47" s="1" t="n"/>
      <x:c r="D47" s="14" t="n"/>
      <x:c r="E47" s="14" t="n"/>
      <x:c r="F47" s="14" t="n"/>
      <x:c r="G47" s="14" t="n"/>
      <x:c r="H47" s="14" t="n"/>
      <x:c r="I47" s="14" t="n"/>
      <x:c r="J47" s="14" t="n"/>
      <x:c r="K47" s="14" t="n"/>
      <x:c r="L47" s="14" t="n"/>
      <x:c r="M47" s="14" t="n"/>
      <x:c r="N47" s="14" t="n"/>
      <x:c r="O47" s="1" t="n"/>
    </x:row>
    <x:row r="48" ht="22" customHeight="1">
      <x:c r="A48" s="1" t="n"/>
      <x:c r="B48" s="1" t="n"/>
      <x:c r="C48" s="1" t="n"/>
      <x:c r="D48" s="14" t="n"/>
      <x:c r="E48" s="14" t="n"/>
      <x:c r="F48" s="14" t="n"/>
      <x:c r="G48" s="14" t="n"/>
      <x:c r="H48" s="14" t="n"/>
      <x:c r="I48" s="14" t="n"/>
      <x:c r="J48" s="14" t="n"/>
      <x:c r="K48" s="14" t="n"/>
      <x:c r="L48" s="14" t="n"/>
      <x:c r="M48" s="14" t="n"/>
      <x:c r="N48" s="14" t="n"/>
      <x:c r="O48" s="1" t="n"/>
    </x:row>
    <x:row r="49" ht="22" customHeight="1">
      <x:c r="A49" s="1" t="n"/>
      <x:c r="B49" s="1" t="n"/>
      <x:c r="C49" s="1" t="n"/>
      <x:c r="D49" s="14" t="n"/>
      <x:c r="E49" s="14" t="n"/>
      <x:c r="F49" s="14" t="n"/>
      <x:c r="G49" s="14" t="n"/>
      <x:c r="H49" s="14" t="n"/>
      <x:c r="I49" s="14" t="n"/>
      <x:c r="J49" s="14" t="n"/>
      <x:c r="K49" s="14" t="n"/>
      <x:c r="L49" s="14" t="n"/>
      <x:c r="M49" s="14" t="n"/>
      <x:c r="N49" s="14" t="n"/>
      <x:c r="O49" s="1" t="n"/>
    </x:row>
    <x:row r="50" ht="22" customHeight="1">
      <x:c r="A50" s="1" t="n"/>
      <x:c r="B50" s="1" t="n"/>
      <x:c r="C50" s="1" t="n"/>
      <x:c r="D50" s="14" t="n"/>
      <x:c r="E50" s="14" t="n"/>
      <x:c r="F50" s="14" t="n"/>
      <x:c r="G50" s="14" t="n"/>
      <x:c r="H50" s="14" t="n"/>
      <x:c r="I50" s="14" t="n"/>
      <x:c r="J50" s="14" t="n"/>
      <x:c r="K50" s="14" t="n"/>
      <x:c r="L50" s="14" t="n"/>
      <x:c r="M50" s="14" t="n"/>
      <x:c r="N50" s="14" t="n"/>
      <x:c r="O50" s="1" t="n"/>
    </x:row>
    <x:row r="51" ht="22" customHeight="1">
      <x:c r="A51" s="1" t="n"/>
      <x:c r="B51" s="1" t="n"/>
      <x:c r="C51" s="1" t="n"/>
      <x:c r="D51" s="14" t="n"/>
      <x:c r="E51" s="14" t="n"/>
      <x:c r="F51" s="14" t="n"/>
      <x:c r="G51" s="14" t="n"/>
      <x:c r="H51" s="14" t="n"/>
      <x:c r="I51" s="14" t="n"/>
      <x:c r="J51" s="14" t="n"/>
      <x:c r="K51" s="14" t="n"/>
      <x:c r="L51" s="14" t="n"/>
      <x:c r="M51" s="14" t="n"/>
      <x:c r="N51" s="14" t="n"/>
      <x:c r="O51" s="1" t="n"/>
    </x:row>
    <x:row r="52" ht="22" customHeight="1">
      <x:c r="A52" s="1" t="n"/>
      <x:c r="B52" s="1" t="n"/>
      <x:c r="C52" s="1" t="n"/>
      <x:c r="D52" s="14" t="n"/>
      <x:c r="E52" s="14" t="n"/>
      <x:c r="F52" s="14" t="n"/>
      <x:c r="G52" s="14" t="n"/>
      <x:c r="H52" s="14" t="n"/>
      <x:c r="I52" s="14" t="n"/>
      <x:c r="J52" s="14" t="n"/>
      <x:c r="K52" s="14" t="n"/>
      <x:c r="L52" s="14" t="n"/>
      <x:c r="M52" s="14" t="n"/>
      <x:c r="N52" s="14" t="n"/>
      <x:c r="O52" s="1" t="n"/>
    </x:row>
    <x:row r="53" ht="22" customHeight="1">
      <x:c r="A53" s="1" t="n"/>
      <x:c r="B53" s="1" t="n"/>
      <x:c r="C53" s="1" t="n"/>
      <x:c r="D53" s="14" t="n"/>
      <x:c r="E53" s="14" t="n"/>
      <x:c r="F53" s="14" t="n"/>
      <x:c r="G53" s="14" t="n"/>
      <x:c r="H53" s="14" t="n"/>
      <x:c r="I53" s="14" t="n"/>
      <x:c r="J53" s="14" t="n"/>
      <x:c r="K53" s="14" t="n"/>
      <x:c r="L53" s="14" t="n"/>
      <x:c r="M53" s="14" t="n"/>
      <x:c r="N53" s="14" t="n"/>
      <x:c r="O53" s="1" t="n"/>
    </x:row>
    <x:row r="54" ht="22" customHeight="1">
      <x:c r="A54" s="1" t="n"/>
      <x:c r="B54" s="1" t="n"/>
      <x:c r="C54" s="1" t="n"/>
      <x:c r="D54" s="14" t="n"/>
      <x:c r="E54" s="14" t="n"/>
      <x:c r="F54" s="14" t="n"/>
      <x:c r="G54" s="14" t="n"/>
      <x:c r="H54" s="14" t="n"/>
      <x:c r="I54" s="14" t="n"/>
      <x:c r="J54" s="14" t="n"/>
      <x:c r="K54" s="14" t="n"/>
      <x:c r="L54" s="14" t="n"/>
      <x:c r="M54" s="14" t="n"/>
      <x:c r="N54" s="14" t="n"/>
      <x:c r="O54" s="1" t="n"/>
    </x:row>
    <x:row r="55" ht="22" customHeight="1">
      <x:c r="A55" s="1" t="n"/>
      <x:c r="B55" s="1" t="n"/>
      <x:c r="C55" s="1" t="n"/>
      <x:c r="D55" s="14" t="n"/>
      <x:c r="E55" s="14" t="n"/>
      <x:c r="F55" s="14" t="n"/>
      <x:c r="G55" s="14" t="n"/>
      <x:c r="H55" s="14" t="n"/>
      <x:c r="I55" s="14" t="n"/>
      <x:c r="J55" s="14" t="n"/>
      <x:c r="K55" s="14" t="n"/>
      <x:c r="L55" s="14" t="n"/>
      <x:c r="M55" s="14" t="n"/>
      <x:c r="N55" s="14" t="n"/>
      <x:c r="O55" s="1" t="n"/>
    </x:row>
    <x:row r="56" ht="22" customHeight="1">
      <x:c r="A56" s="1" t="n"/>
      <x:c r="B56" s="1" t="n"/>
      <x:c r="C56" s="1" t="n"/>
      <x:c r="D56" s="14" t="n"/>
      <x:c r="E56" s="14" t="n"/>
      <x:c r="F56" s="14" t="n"/>
      <x:c r="G56" s="14" t="n"/>
      <x:c r="H56" s="14" t="n"/>
      <x:c r="I56" s="14" t="n"/>
      <x:c r="J56" s="14" t="n"/>
      <x:c r="K56" s="14" t="n"/>
      <x:c r="L56" s="14" t="n"/>
      <x:c r="M56" s="14" t="n"/>
      <x:c r="N56" s="14" t="n"/>
      <x:c r="O56" s="1" t="n"/>
    </x:row>
    <x:row r="57" ht="22" customHeight="1">
      <x:c r="A57" s="1" t="n"/>
      <x:c r="B57" s="1" t="n"/>
      <x:c r="C57" s="1" t="n"/>
      <x:c r="D57" s="14" t="n"/>
      <x:c r="E57" s="14" t="n"/>
      <x:c r="F57" s="14" t="n"/>
      <x:c r="G57" s="14" t="n"/>
      <x:c r="H57" s="14" t="n"/>
      <x:c r="I57" s="14" t="n"/>
      <x:c r="J57" s="14" t="n"/>
      <x:c r="K57" s="14" t="n"/>
      <x:c r="L57" s="14" t="n"/>
      <x:c r="M57" s="14" t="n"/>
      <x:c r="N57" s="14" t="n"/>
      <x:c r="O57" s="1" t="n"/>
    </x:row>
    <x:row r="58" ht="22" customHeight="1">
      <x:c r="A58" s="1" t="n"/>
      <x:c r="B58" s="1" t="n"/>
      <x:c r="C58" s="1" t="n"/>
      <x:c r="D58" s="14" t="n"/>
      <x:c r="E58" s="14" t="n"/>
      <x:c r="F58" s="14" t="n"/>
      <x:c r="G58" s="14" t="n"/>
      <x:c r="H58" s="14" t="n"/>
      <x:c r="I58" s="14" t="n"/>
      <x:c r="J58" s="14" t="n"/>
      <x:c r="K58" s="14" t="n"/>
      <x:c r="L58" s="14" t="n"/>
      <x:c r="M58" s="14" t="n"/>
      <x:c r="N58" s="14" t="n"/>
      <x:c r="O58" s="1" t="n"/>
    </x:row>
    <x:row r="59" ht="22" customHeight="1">
      <x:c r="A59" s="1" t="n"/>
      <x:c r="B59" s="1" t="n"/>
      <x:c r="C59" s="1" t="n"/>
      <x:c r="D59" s="14" t="n"/>
      <x:c r="E59" s="14" t="n"/>
      <x:c r="F59" s="14" t="n"/>
      <x:c r="G59" s="14" t="n"/>
      <x:c r="H59" s="14" t="n"/>
      <x:c r="I59" s="14" t="n"/>
      <x:c r="J59" s="14" t="n"/>
      <x:c r="K59" s="14" t="n"/>
      <x:c r="L59" s="14" t="n"/>
      <x:c r="M59" s="14" t="n"/>
      <x:c r="N59" s="14" t="n"/>
      <x:c r="O59" s="1" t="n"/>
    </x:row>
    <x:row r="60" ht="22" customHeight="1">
      <x:c r="A60" s="1" t="n"/>
      <x:c r="B60" s="1" t="n"/>
      <x:c r="C60" s="1" t="n"/>
      <x:c r="D60" s="14" t="n"/>
      <x:c r="E60" s="14" t="n"/>
      <x:c r="F60" s="14" t="n"/>
      <x:c r="G60" s="14" t="n"/>
      <x:c r="H60" s="14" t="n"/>
      <x:c r="I60" s="14" t="n"/>
      <x:c r="J60" s="14" t="n"/>
      <x:c r="K60" s="14" t="n"/>
      <x:c r="L60" s="14" t="n"/>
      <x:c r="M60" s="14" t="n"/>
      <x:c r="N60" s="14" t="n"/>
      <x:c r="O60" s="1" t="n"/>
    </x:row>
    <x:row r="61" ht="22" customHeight="1">
      <x:c r="A61" s="1" t="n"/>
      <x:c r="B61" s="1" t="n"/>
      <x:c r="C61" s="1" t="n"/>
      <x:c r="D61" s="14" t="n"/>
      <x:c r="E61" s="14" t="n"/>
      <x:c r="F61" s="14" t="n"/>
      <x:c r="G61" s="14" t="n"/>
      <x:c r="H61" s="14" t="n"/>
      <x:c r="I61" s="14" t="n"/>
      <x:c r="J61" s="14" t="n"/>
      <x:c r="K61" s="14" t="n"/>
      <x:c r="L61" s="14" t="n"/>
      <x:c r="M61" s="14" t="n"/>
      <x:c r="N61" s="14" t="n"/>
      <x:c r="O61" s="1" t="n"/>
    </x:row>
    <x:row r="62" ht="22" customHeight="1">
      <x:c r="A62" s="1" t="n"/>
      <x:c r="B62" s="1" t="n"/>
      <x:c r="C62" s="1" t="n"/>
      <x:c r="D62" s="14" t="n"/>
      <x:c r="E62" s="14" t="n"/>
      <x:c r="F62" s="14" t="n"/>
      <x:c r="G62" s="14" t="n"/>
      <x:c r="H62" s="14" t="n"/>
      <x:c r="I62" s="14" t="n"/>
      <x:c r="J62" s="14" t="n"/>
      <x:c r="K62" s="14" t="n"/>
      <x:c r="L62" s="14" t="n"/>
      <x:c r="M62" s="14" t="n"/>
      <x:c r="N62" s="14" t="n"/>
      <x:c r="O62" s="1" t="n"/>
    </x:row>
    <x:row r="63" ht="22" customHeight="1">
      <x:c r="A63" s="1" t="n"/>
      <x:c r="B63" s="1" t="n"/>
      <x:c r="C63" s="1" t="n"/>
      <x:c r="D63" s="14" t="n"/>
      <x:c r="E63" s="14" t="n"/>
      <x:c r="F63" s="14" t="n"/>
      <x:c r="G63" s="14" t="n"/>
      <x:c r="H63" s="14" t="n"/>
      <x:c r="I63" s="14" t="n"/>
      <x:c r="J63" s="14" t="n"/>
      <x:c r="K63" s="14" t="n"/>
      <x:c r="L63" s="14" t="n"/>
      <x:c r="M63" s="14" t="n"/>
      <x:c r="N63" s="14" t="n"/>
      <x:c r="O63" s="1" t="n"/>
    </x:row>
    <x:row r="64" ht="22" customHeight="1">
      <x:c r="A64" s="1" t="n"/>
      <x:c r="B64" s="1" t="n"/>
      <x:c r="C64" s="1" t="n"/>
      <x:c r="D64" s="14" t="n"/>
      <x:c r="E64" s="14" t="n"/>
      <x:c r="F64" s="14" t="n"/>
      <x:c r="G64" s="14" t="n"/>
      <x:c r="H64" s="14" t="n"/>
      <x:c r="I64" s="14" t="n"/>
      <x:c r="J64" s="14" t="n"/>
      <x:c r="K64" s="14" t="n"/>
      <x:c r="L64" s="14" t="n"/>
      <x:c r="M64" s="14" t="n"/>
      <x:c r="N64" s="14" t="n"/>
      <x:c r="O64" s="1" t="n"/>
    </x:row>
    <x:row r="65" ht="22" customHeight="1">
      <x:c r="A65" s="1" t="n"/>
      <x:c r="B65" s="1" t="n"/>
      <x:c r="C65" s="1" t="n"/>
      <x:c r="D65" s="14" t="n"/>
      <x:c r="E65" s="14" t="n"/>
      <x:c r="F65" s="14" t="n"/>
      <x:c r="G65" s="14" t="n"/>
      <x:c r="H65" s="14" t="n"/>
      <x:c r="I65" s="14" t="n"/>
      <x:c r="J65" s="14" t="n"/>
      <x:c r="K65" s="14" t="n"/>
      <x:c r="L65" s="14" t="n"/>
      <x:c r="M65" s="14" t="n"/>
      <x:c r="N65" s="14" t="n"/>
      <x:c r="O65" s="1" t="n"/>
    </x:row>
    <x:row r="66" ht="22" customHeight="1">
      <x:c r="A66" s="1" t="n"/>
      <x:c r="B66" s="1" t="n"/>
      <x:c r="C66" s="1" t="n"/>
      <x:c r="D66" s="14" t="n"/>
      <x:c r="E66" s="14" t="n"/>
      <x:c r="F66" s="14" t="n"/>
      <x:c r="G66" s="14" t="n"/>
      <x:c r="H66" s="14" t="n"/>
      <x:c r="I66" s="14" t="n"/>
      <x:c r="J66" s="14" t="n"/>
      <x:c r="K66" s="14" t="n"/>
      <x:c r="L66" s="14" t="n"/>
      <x:c r="M66" s="14" t="n"/>
      <x:c r="N66" s="14" t="n"/>
      <x:c r="O66" s="1" t="n"/>
    </x:row>
    <x:row r="67" ht="22" customHeight="1">
      <x:c r="A67" s="1" t="n"/>
      <x:c r="B67" s="1" t="n"/>
      <x:c r="C67" s="1" t="n"/>
      <x:c r="D67" s="14" t="n"/>
      <x:c r="E67" s="14" t="n"/>
      <x:c r="F67" s="14" t="n"/>
      <x:c r="G67" s="14" t="n"/>
      <x:c r="H67" s="14" t="n"/>
      <x:c r="I67" s="14" t="n"/>
      <x:c r="J67" s="14" t="n"/>
      <x:c r="K67" s="14" t="n"/>
      <x:c r="L67" s="14" t="n"/>
      <x:c r="M67" s="14" t="n"/>
      <x:c r="N67" s="14" t="n"/>
      <x:c r="O67" s="1" t="n"/>
    </x:row>
    <x:row r="68" ht="22" customHeight="1">
      <x:c r="A68" s="1" t="n"/>
      <x:c r="B68" s="1" t="n"/>
      <x:c r="C68" s="1" t="n"/>
      <x:c r="D68" s="14" t="n"/>
      <x:c r="E68" s="14" t="n"/>
      <x:c r="F68" s="14" t="n"/>
      <x:c r="G68" s="14" t="n"/>
      <x:c r="H68" s="14" t="n"/>
      <x:c r="I68" s="14" t="n"/>
      <x:c r="J68" s="14" t="n"/>
      <x:c r="K68" s="14" t="n"/>
      <x:c r="L68" s="14" t="n"/>
      <x:c r="M68" s="14" t="n"/>
      <x:c r="N68" s="14" t="n"/>
      <x:c r="O68" s="1" t="n"/>
    </x:row>
    <x:row r="69" ht="22" customHeight="1">
      <x:c r="A69" s="1" t="n"/>
      <x:c r="B69" s="1" t="n"/>
      <x:c r="C69" s="1" t="n"/>
      <x:c r="D69" s="14" t="n"/>
      <x:c r="E69" s="14" t="n"/>
      <x:c r="F69" s="14" t="n"/>
      <x:c r="G69" s="14" t="n"/>
      <x:c r="H69" s="14" t="n"/>
      <x:c r="I69" s="14" t="n"/>
      <x:c r="J69" s="14" t="n"/>
      <x:c r="K69" s="14" t="n"/>
      <x:c r="L69" s="14" t="n"/>
      <x:c r="M69" s="14" t="n"/>
      <x:c r="N69" s="14" t="n"/>
      <x:c r="O69" s="1" t="n"/>
    </x:row>
    <x:row r="70" ht="22" customHeight="1">
      <x:c r="A70" s="1" t="n"/>
      <x:c r="B70" s="1" t="n"/>
      <x:c r="C70" s="1" t="n"/>
      <x:c r="D70" s="14" t="n"/>
      <x:c r="E70" s="14" t="n"/>
      <x:c r="F70" s="14" t="n"/>
      <x:c r="G70" s="14" t="n"/>
      <x:c r="H70" s="14" t="n"/>
      <x:c r="I70" s="14" t="n"/>
      <x:c r="J70" s="14" t="n"/>
      <x:c r="K70" s="14" t="n"/>
      <x:c r="L70" s="14" t="n"/>
      <x:c r="M70" s="14" t="n"/>
      <x:c r="N70" s="14" t="n"/>
      <x:c r="O70" s="1" t="n"/>
    </x:row>
    <x:row r="71" ht="22" customHeight="1">
      <x:c r="A71" s="1" t="n"/>
      <x:c r="B71" s="1" t="n"/>
      <x:c r="C71" s="1" t="n"/>
      <x:c r="D71" s="14" t="n"/>
      <x:c r="E71" s="14" t="n"/>
      <x:c r="F71" s="14" t="n"/>
      <x:c r="G71" s="14" t="n"/>
      <x:c r="H71" s="14" t="n"/>
      <x:c r="I71" s="14" t="n"/>
      <x:c r="J71" s="14" t="n"/>
      <x:c r="K71" s="14" t="n"/>
      <x:c r="L71" s="14" t="n"/>
      <x:c r="M71" s="14" t="n"/>
      <x:c r="N71" s="14" t="n"/>
      <x:c r="O71" s="1" t="n"/>
    </x:row>
    <x:row r="72" ht="22" customHeight="1">
      <x:c r="A72" s="1" t="n"/>
      <x:c r="B72" s="1" t="n"/>
      <x:c r="C72" s="1" t="n"/>
      <x:c r="D72" s="14" t="n"/>
      <x:c r="E72" s="14" t="n"/>
      <x:c r="F72" s="14" t="n"/>
      <x:c r="G72" s="14" t="n"/>
      <x:c r="H72" s="14" t="n"/>
      <x:c r="I72" s="14" t="n"/>
      <x:c r="J72" s="14" t="n"/>
      <x:c r="K72" s="14" t="n"/>
      <x:c r="L72" s="14" t="n"/>
      <x:c r="M72" s="14" t="n"/>
      <x:c r="N72" s="14" t="n"/>
      <x:c r="O72" s="1" t="n"/>
    </x:row>
    <x:row r="73" ht="22" customHeight="1">
      <x:c r="A73" s="1" t="n"/>
      <x:c r="B73" s="1" t="n"/>
      <x:c r="C73" s="1" t="n"/>
      <x:c r="D73" s="14" t="n"/>
      <x:c r="E73" s="14" t="n"/>
      <x:c r="F73" s="14" t="n"/>
      <x:c r="G73" s="14" t="n"/>
      <x:c r="H73" s="14" t="n"/>
      <x:c r="I73" s="14" t="n"/>
      <x:c r="J73" s="14" t="n"/>
      <x:c r="K73" s="14" t="n"/>
      <x:c r="L73" s="14" t="n"/>
      <x:c r="M73" s="14" t="n"/>
      <x:c r="N73" s="14" t="n"/>
      <x:c r="O73" s="1" t="n"/>
    </x:row>
    <x:row r="74" ht="22" customHeight="1">
      <x:c r="A74" s="1" t="n"/>
      <x:c r="B74" s="1" t="n"/>
      <x:c r="C74" s="1" t="n"/>
      <x:c r="D74" s="14" t="n"/>
      <x:c r="E74" s="14" t="n"/>
      <x:c r="F74" s="14" t="n"/>
      <x:c r="G74" s="14" t="n"/>
      <x:c r="H74" s="14" t="n"/>
      <x:c r="I74" s="14" t="n"/>
      <x:c r="J74" s="14" t="n"/>
      <x:c r="K74" s="14" t="n"/>
      <x:c r="L74" s="14" t="n"/>
      <x:c r="M74" s="14" t="n"/>
      <x:c r="N74" s="14" t="n"/>
      <x:c r="O74" s="1" t="n"/>
    </x:row>
    <x:row r="75" ht="22" customHeight="1">
      <x:c r="A75" s="1" t="n"/>
      <x:c r="B75" s="1" t="n"/>
      <x:c r="C75" s="1" t="n"/>
      <x:c r="D75" s="14" t="n"/>
      <x:c r="E75" s="14" t="n"/>
      <x:c r="F75" s="14" t="n"/>
      <x:c r="G75" s="14" t="n"/>
      <x:c r="H75" s="14" t="n"/>
      <x:c r="I75" s="14" t="n"/>
      <x:c r="J75" s="14" t="n"/>
      <x:c r="K75" s="14" t="n"/>
      <x:c r="L75" s="14" t="n"/>
      <x:c r="M75" s="14" t="n"/>
      <x:c r="N75" s="14" t="n"/>
      <x:c r="O75" s="1" t="n"/>
    </x:row>
    <x:row r="76" ht="22" customHeight="1">
      <x:c r="A76" s="1" t="n"/>
      <x:c r="B76" s="1" t="n"/>
      <x:c r="C76" s="1" t="n"/>
      <x:c r="D76" s="14" t="n"/>
      <x:c r="E76" s="14" t="n"/>
      <x:c r="F76" s="14" t="n"/>
      <x:c r="G76" s="14" t="n"/>
      <x:c r="H76" s="14" t="n"/>
      <x:c r="I76" s="14" t="n"/>
      <x:c r="J76" s="14" t="n"/>
      <x:c r="K76" s="14" t="n"/>
      <x:c r="L76" s="14" t="n"/>
      <x:c r="M76" s="14" t="n"/>
      <x:c r="N76" s="14" t="n"/>
      <x:c r="O76" s="1" t="n"/>
    </x:row>
    <x:row r="77" ht="22" customHeight="1">
      <x:c r="A77" s="1" t="n"/>
      <x:c r="B77" s="1" t="n"/>
      <x:c r="C77" s="1" t="n"/>
      <x:c r="D77" s="14" t="n"/>
      <x:c r="E77" s="14" t="n"/>
      <x:c r="F77" s="14" t="n"/>
      <x:c r="G77" s="14" t="n"/>
      <x:c r="H77" s="14" t="n"/>
      <x:c r="I77" s="14" t="n"/>
      <x:c r="J77" s="14" t="n"/>
      <x:c r="K77" s="14" t="n"/>
      <x:c r="L77" s="14" t="n"/>
      <x:c r="M77" s="14" t="n"/>
      <x:c r="N77" s="14" t="n"/>
      <x:c r="O77" s="1" t="n"/>
    </x:row>
    <x:row r="78" ht="22" customHeight="1">
      <x:c r="A78" s="1" t="n"/>
      <x:c r="B78" s="1" t="n"/>
      <x:c r="C78" s="1" t="n"/>
      <x:c r="D78" s="14" t="n"/>
      <x:c r="E78" s="14" t="n"/>
      <x:c r="F78" s="14" t="n"/>
      <x:c r="G78" s="14" t="n"/>
      <x:c r="H78" s="14" t="n"/>
      <x:c r="I78" s="14" t="n"/>
      <x:c r="J78" s="14" t="n"/>
      <x:c r="K78" s="14" t="n"/>
      <x:c r="L78" s="14" t="n"/>
      <x:c r="M78" s="14" t="n"/>
      <x:c r="N78" s="14" t="n"/>
      <x:c r="O78" s="1" t="n"/>
    </x:row>
    <x:row r="79" ht="22" customHeight="1">
      <x:c r="A79" s="1" t="n"/>
      <x:c r="B79" s="1" t="n"/>
      <x:c r="C79" s="1" t="n"/>
      <x:c r="D79" s="14" t="n"/>
      <x:c r="E79" s="14" t="n"/>
      <x:c r="F79" s="14" t="n"/>
      <x:c r="G79" s="14" t="n"/>
      <x:c r="H79" s="14" t="n"/>
      <x:c r="I79" s="14" t="n"/>
      <x:c r="J79" s="14" t="n"/>
      <x:c r="K79" s="14" t="n"/>
      <x:c r="L79" s="14" t="n"/>
      <x:c r="M79" s="14" t="n"/>
      <x:c r="N79" s="14" t="n"/>
      <x:c r="O79" s="1" t="n"/>
    </x:row>
    <x:row r="80" ht="22" customHeight="1">
      <x:c r="A80" s="1" t="n"/>
      <x:c r="B80" s="1" t="n"/>
      <x:c r="C80" s="1" t="n"/>
      <x:c r="D80" s="14" t="n"/>
      <x:c r="E80" s="14" t="n"/>
      <x:c r="F80" s="14" t="n"/>
      <x:c r="G80" s="14" t="n"/>
      <x:c r="H80" s="14" t="n"/>
      <x:c r="I80" s="14" t="n"/>
      <x:c r="J80" s="14" t="n"/>
      <x:c r="K80" s="14" t="n"/>
      <x:c r="L80" s="14" t="n"/>
      <x:c r="M80" s="14" t="n"/>
      <x:c r="N80" s="14" t="n"/>
      <x:c r="O80" s="1" t="n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20" topLeftCell="D21" activePane="bottomRight" state="frozen"/>
    </x:sheetView>
  </x:sheetViews>
  <x:sheetFormatPr baseColWidth="8" defaultRowHeight="15"/>
  <x:cols>
    <x:col min="1" max="1" width="3" customWidth="1"/>
    <x:col min="2" max="2" width="3" customWidth="1"/>
    <x:col min="3" max="3" width="50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  <x:col min="9" max="9" width="15" customWidth="1"/>
    <x:col min="10" max="10" width="15" customWidth="1"/>
    <x:col min="11" max="11" width="15" customWidth="1"/>
    <x:col min="12" max="12" width="15" customWidth="1"/>
    <x:col min="13" max="13" width="15" customWidth="1"/>
    <x:col min="14" max="14" width="15" customWidth="1"/>
    <x:col min="16" max="16" width="95" customWidth="1"/>
  </x:cols>
  <x:sheetData>
    <x:row r="1" ht="22" customHeight="1">
      <x:c r="A1" s="1" t="n"/>
      <x:c r="B1" s="1" t="n"/>
      <x:c r="C1" s="1" t="n"/>
      <x:c r="D1" s="14" t="n"/>
      <x:c r="E1" s="14" t="n"/>
      <x:c r="F1" s="14" t="n"/>
      <x:c r="G1" s="14" t="n"/>
      <x:c r="H1" s="14" t="n"/>
      <x:c r="I1" s="14" t="n"/>
      <x:c r="J1" s="14" t="n"/>
      <x:c r="K1" s="14" t="n"/>
      <x:c r="L1" s="14" t="n"/>
      <x:c r="M1" s="14" t="n"/>
      <x:c r="N1" s="14" t="n"/>
      <x:c r="O1" s="1" t="n"/>
    </x:row>
    <x:row r="2" ht="22" customHeight="1">
      <x:c r="A2" s="1" t="n"/>
      <x:c r="B2" s="1" t="n"/>
      <x:c r="C2" s="3" t="inlineStr">
        <x:is>
          <x:t xml:space="preserve">100 lotes: premissas e orçamentos pendentes</x:t>
        </x:is>
      </x:c>
      <x:c r="D2" s="14" t="n"/>
      <x:c r="E2" s="14" t="n"/>
      <x:c r="F2" s="14" t="n"/>
      <x:c r="G2" s="14" t="n"/>
      <x:c r="H2" s="14" t="n"/>
      <x:c r="I2" s="14" t="n"/>
      <x:c r="J2" s="14" t="n"/>
      <x:c r="K2" s="14" t="n"/>
      <x:c r="L2" s="14" t="n"/>
      <x:c r="M2" s="14" t="n"/>
      <x:c r="N2" s="14" t="n"/>
      <x:c r="O2" s="1" t="n"/>
    </x:row>
    <x:row r="3" ht="22" customHeight="1">
      <x:c r="A3" s="1" t="n"/>
      <x:c r="B3" s="1" t="n"/>
      <x:c r="C3" s="1" t="n"/>
      <x:c r="D3" s="14" t="n"/>
      <x:c r="E3" s="14" t="n"/>
      <x:c r="F3" s="14" t="n"/>
      <x:c r="G3" s="14" t="n"/>
      <x:c r="H3" s="14" t="n"/>
      <x:c r="I3" s="14" t="n"/>
      <x:c r="J3" s="14" t="n"/>
      <x:c r="K3" s="14" t="n"/>
      <x:c r="L3" s="14" t="n"/>
      <x:c r="M3" s="14" t="n"/>
      <x:c r="N3" s="14" t="n"/>
      <x:c r="O3" s="1" t="n"/>
    </x:row>
    <x:row r="4" ht="22" customHeight="1">
      <x:c r="A4" s="1" t="n"/>
      <x:c r="B4" s="1" t="n"/>
      <x:c r="C4" s="1" t="inlineStr">
        <x:is>
          <x:t xml:space="preserve">Compra (1 = 70 ha; 2 = 121 ha)</x:t>
        </x:is>
      </x:c>
      <x:c r="D4" s="16" t="n">
        <x:v>1</x:v>
      </x:c>
      <x:c r="E4" s="14" t="n"/>
      <x:c r="F4" s="14" t="n"/>
      <x:c r="G4" s="14" t="n"/>
      <x:c r="H4" s="14" t="n"/>
      <x:c r="I4" s="14" t="n"/>
      <x:c r="J4" s="14" t="n"/>
      <x:c r="K4" s="14" t="n"/>
      <x:c r="L4" s="14" t="n"/>
      <x:c r="M4" s="14" t="n"/>
      <x:c r="N4" s="14" t="n"/>
      <x:c r="O4" s="1" t="n"/>
      <x:c r="P4" t="inlineStr">
        <x:is>
          <x:t xml:space="preserve">Premissa de negociação. Compra integral ou parcial ainda não contratada.</x:t>
        </x:is>
      </x:c>
    </x:row>
    <x:row r="5" ht="22" customHeight="1">
      <x:c r="A5" s="1" t="n"/>
      <x:c r="B5" s="1" t="n"/>
      <x:c r="C5" s="1" t="inlineStr">
        <x:is>
          <x:t xml:space="preserve">Estratégia (1 comercial; 2 patrimonial; 3 híbrida)</x:t>
        </x:is>
      </x:c>
      <x:c r="D5" s="16" t="n">
        <x:v>1</x:v>
      </x:c>
      <x:c r="E5" s="14" t="n"/>
      <x:c r="F5" s="14" t="n"/>
      <x:c r="G5" s="14" t="n"/>
      <x:c r="H5" s="14" t="n"/>
      <x:c r="I5" s="14" t="n"/>
      <x:c r="J5" s="14" t="n"/>
      <x:c r="K5" s="14" t="n"/>
      <x:c r="L5" s="14" t="n"/>
      <x:c r="M5" s="14" t="n"/>
      <x:c r="N5" s="14" t="n"/>
      <x:c r="O5" s="1" t="n"/>
      <x:c r="P5" t="inlineStr">
        <x:is>
          <x:t xml:space="preserve">Alternativas conceituais, não estrutura aprovada.</x:t>
        </x:is>
      </x:c>
    </x:row>
    <x:row r="6" ht="22" customHeight="1">
      <x:c r="A6" s="1" t="n"/>
      <x:c r="B6" s="1" t="n"/>
      <x:c r="C6" s="1" t="inlineStr">
        <x:is>
          <x:t xml:space="preserve">Área proposta 70 ha</x:t>
        </x:is>
      </x:c>
      <x:c r="D6" s="16" t="n">
        <x:v>70</x:v>
      </x:c>
      <x:c r="E6" s="14" t="n"/>
      <x:c r="F6" s="14" t="n"/>
      <x:c r="G6" s="14" t="n"/>
      <x:c r="H6" s="14" t="n"/>
      <x:c r="I6" s="14" t="n"/>
      <x:c r="J6" s="14" t="n"/>
      <x:c r="K6" s="14" t="n"/>
      <x:c r="L6" s="14" t="n"/>
      <x:c r="M6" s="14" t="n"/>
      <x:c r="N6" s="14" t="n"/>
      <x:c r="O6" s="1" t="n"/>
      <x:c r="P6" t="inlineStr">
        <x:is>
          <x:t xml:space="preserve">Programa de negociação informado.</x:t>
        </x:is>
      </x:c>
    </x:row>
    <x:row r="7" ht="22" customHeight="1">
      <x:c r="A7" s="1" t="n"/>
      <x:c r="B7" s="1" t="n"/>
      <x:c r="C7" s="1" t="inlineStr">
        <x:is>
          <x:t xml:space="preserve">Área maior informada 121 ha</x:t>
        </x:is>
      </x:c>
      <x:c r="D7" s="16" t="n">
        <x:v>121</x:v>
      </x:c>
      <x:c r="E7" s="14" t="n"/>
      <x:c r="F7" s="14" t="n"/>
      <x:c r="G7" s="14" t="n"/>
      <x:c r="H7" s="14" t="n"/>
      <x:c r="I7" s="14" t="n"/>
      <x:c r="J7" s="14" t="n"/>
      <x:c r="K7" s="14" t="n"/>
      <x:c r="L7" s="14" t="n"/>
      <x:c r="M7" s="14" t="n"/>
      <x:c r="N7" s="14" t="n"/>
      <x:c r="O7" s="1" t="n"/>
      <x:c r="P7" t="inlineStr">
        <x:is>
          <x:t xml:space="preserve">Anotação de visita. Não matrícula ou área medida.</x:t>
        </x:is>
      </x:c>
    </x:row>
    <x:row r="8" ht="22" customHeight="1">
      <x:c r="A8" s="1" t="n"/>
      <x:c r="B8" s="1" t="n"/>
      <x:c r="C8" s="1" t="inlineStr">
        <x:is>
          <x:t xml:space="preserve">Referência USD/m²</x:t>
        </x:is>
      </x:c>
      <x:c r="D8" s="17" t="n">
        <x:v>12.5</x:v>
      </x:c>
      <x:c r="E8" s="14" t="n"/>
      <x:c r="F8" s="14" t="n"/>
      <x:c r="G8" s="14" t="n"/>
      <x:c r="H8" s="14" t="n"/>
      <x:c r="I8" s="14" t="n"/>
      <x:c r="J8" s="14" t="n"/>
      <x:c r="K8" s="14" t="n"/>
      <x:c r="L8" s="14" t="n"/>
      <x:c r="M8" s="14" t="n"/>
      <x:c r="N8" s="14" t="n"/>
      <x:c r="O8" s="1" t="n"/>
      <x:c r="P8" t="inlineStr">
        <x:is>
          <x:t xml:space="preserve">Referência de negociação adotada; moeda e preço firme precisam de confirmação documental.</x:t>
        </x:is>
      </x:c>
    </x:row>
    <x:row r="9" ht="22" customHeight="1">
      <x:c r="A9" s="1" t="n"/>
      <x:c r="B9" s="1" t="n"/>
      <x:c r="C9" s="1" t="inlineStr">
        <x:is>
          <x:t xml:space="preserve">Programa conceitual: lotes</x:t>
        </x:is>
      </x:c>
      <x:c r="D9" s="16" t="n">
        <x:v>100</x:v>
      </x:c>
      <x:c r="E9" s="14" t="n"/>
      <x:c r="F9" s="14" t="n"/>
      <x:c r="G9" s="14" t="n"/>
      <x:c r="H9" s="14" t="n"/>
      <x:c r="I9" s="14" t="n"/>
      <x:c r="J9" s="14" t="n"/>
      <x:c r="K9" s="14" t="n"/>
      <x:c r="L9" s="14" t="n"/>
      <x:c r="M9" s="14" t="n"/>
      <x:c r="N9" s="14" t="n"/>
      <x:c r="O9" s="1" t="n"/>
      <x:c r="P9" t="inlineStr">
        <x:is>
          <x:t xml:space="preserve">100 LOTES; não inclui construir ou vender 100 casas.</x:t>
        </x:is>
      </x:c>
    </x:row>
    <x:row r="10" ht="22" customHeight="1">
      <x:c r="A10" s="1" t="n"/>
      <x:c r="B10" s="1" t="n"/>
      <x:c r="C10" s="1" t="inlineStr">
        <x:is>
          <x:t xml:space="preserve">Híbrido: lotes para venda</x:t>
        </x:is>
      </x:c>
      <x:c r="D10" s="16" t="n"/>
      <x:c r="E10" s="14" t="n"/>
      <x:c r="F10" s="14" t="n"/>
      <x:c r="G10" s="14" t="n"/>
      <x:c r="H10" s="14" t="n"/>
      <x:c r="I10" s="14" t="n"/>
      <x:c r="J10" s="14" t="n"/>
      <x:c r="K10" s="14" t="n"/>
      <x:c r="L10" s="14" t="n"/>
      <x:c r="M10" s="14" t="n"/>
      <x:c r="N10" s="14" t="n"/>
      <x:c r="O10" s="1" t="n"/>
      <x:c r="P10" t="inlineStr">
        <x:is>
          <x:t xml:space="preserve">Preencher após decisão de alocação.</x:t>
        </x:is>
      </x:c>
    </x:row>
    <x:row r="11" ht="22" customHeight="1">
      <x:c r="A11" s="1" t="n"/>
      <x:c r="B11" s="1" t="n"/>
      <x:c r="C11" s="1" t="inlineStr">
        <x:is>
          <x:t xml:space="preserve">Híbrido: lotes retidos</x:t>
        </x:is>
      </x:c>
      <x:c r="D11" s="16" t="n"/>
      <x:c r="E11" s="14" t="n"/>
      <x:c r="F11" s="14" t="n"/>
      <x:c r="G11" s="14" t="n"/>
      <x:c r="H11" s="14" t="n"/>
      <x:c r="I11" s="14" t="n"/>
      <x:c r="J11" s="14" t="n"/>
      <x:c r="K11" s="14" t="n"/>
      <x:c r="L11" s="14" t="n"/>
      <x:c r="M11" s="14" t="n"/>
      <x:c r="N11" s="14" t="n"/>
      <x:c r="O11" s="1" t="n"/>
      <x:c r="P11" t="inlineStr">
        <x:is>
          <x:t xml:space="preserve">Somar com lotes para venda = 100.</x:t>
        </x:is>
      </x:c>
    </x:row>
    <x:row r="12" ht="22" customHeight="1">
      <x:c r="A12" s="1" t="n"/>
      <x:c r="B12" s="1" t="n"/>
      <x:c r="C12" s="1" t="inlineStr">
        <x:is>
          <x:t xml:space="preserve">Taxa de desconto anual USD</x:t>
        </x:is>
      </x:c>
      <x:c r="D12" s="18" t="n"/>
      <x:c r="E12" s="14" t="n"/>
      <x:c r="F12" s="14" t="n"/>
      <x:c r="G12" s="14" t="n"/>
      <x:c r="H12" s="14" t="n"/>
      <x:c r="I12" s="14" t="n"/>
      <x:c r="J12" s="14" t="n"/>
      <x:c r="K12" s="14" t="n"/>
      <x:c r="L12" s="14" t="n"/>
      <x:c r="M12" s="14" t="n"/>
      <x:c r="N12" s="14" t="n"/>
      <x:c r="O12" s="1" t="n"/>
      <x:c r="P12" t="inlineStr">
        <x:is>
          <x:t xml:space="preserve">A definir; sem VPL enquanto ausente.</x:t>
        </x:is>
      </x:c>
    </x:row>
    <x:row r="13" ht="22" customHeight="1">
      <x:c r="A13" s="1" t="n"/>
      <x:c r="B13" s="1" t="n"/>
      <x:c r="C13" s="1" t="inlineStr">
        <x:is>
          <x:t xml:space="preserve">Remuneração informada (BRL)</x:t>
        </x:is>
      </x:c>
      <x:c r="D13" s="16" t="n">
        <x:v>30000</x:v>
      </x:c>
      <x:c r="E13" s="14" t="n"/>
      <x:c r="F13" s="14" t="n"/>
      <x:c r="G13" s="14" t="n"/>
      <x:c r="H13" s="14" t="n"/>
      <x:c r="I13" s="14" t="n"/>
      <x:c r="J13" s="14" t="n"/>
      <x:c r="K13" s="14" t="n"/>
      <x:c r="L13" s="14" t="n"/>
      <x:c r="M13" s="14" t="n"/>
      <x:c r="N13" s="14" t="n"/>
      <x:c r="O13" s="1" t="n"/>
      <x:c r="P13" t="inlineStr">
        <x:is>
          <x:t xml:space="preserve">R$30.000 informado; periodicidade e escopo NÃO confirmados.</x:t>
        </x:is>
      </x:c>
    </x:row>
    <x:row r="14" ht="22" customHeight="1">
      <x:c r="A14" s="1" t="n"/>
      <x:c r="B14" s="1" t="n"/>
      <x:c r="C14" s="1" t="inlineStr">
        <x:is>
          <x:t xml:space="preserve">Periodicidade remuneração BRL</x:t>
        </x:is>
      </x:c>
      <x:c r="D14" s="16" t="n"/>
      <x:c r="E14" s="14" t="n"/>
      <x:c r="F14" s="14" t="n"/>
      <x:c r="G14" s="14" t="n"/>
      <x:c r="H14" s="14" t="n"/>
      <x:c r="I14" s="14" t="n"/>
      <x:c r="J14" s="14" t="n"/>
      <x:c r="K14" s="14" t="n"/>
      <x:c r="L14" s="14" t="n"/>
      <x:c r="M14" s="14" t="n"/>
      <x:c r="N14" s="14" t="n"/>
      <x:c r="O14" s="1" t="n"/>
      <x:c r="P14" t="inlineStr">
        <x:is>
          <x:t xml:space="preserve">Obrigatório confirmar: mês, ano, etapa ou outra. Não convertido para USD.</x:t>
        </x:is>
      </x:c>
    </x:row>
    <x:row r="15" ht="22" customHeight="1">
      <x:c r="A15" s="1" t="n"/>
      <x:c r="B15" s="1" t="n"/>
      <x:c r="C15" s="1" t="n"/>
      <x:c r="D15" s="14" t="n"/>
      <x:c r="E15" s="14" t="n"/>
      <x:c r="F15" s="14" t="n"/>
      <x:c r="G15" s="14" t="n"/>
      <x:c r="H15" s="14" t="n"/>
      <x:c r="I15" s="14" t="n"/>
      <x:c r="J15" s="14" t="n"/>
      <x:c r="K15" s="14" t="n"/>
      <x:c r="L15" s="14" t="n"/>
      <x:c r="M15" s="14" t="n"/>
      <x:c r="N15" s="14" t="n"/>
      <x:c r="O15" s="1" t="n"/>
    </x:row>
    <x:row r="16" ht="22" customHeight="1">
      <x:c r="A16" s="1" t="n"/>
      <x:c r="B16" s="1" t="n"/>
      <x:c r="C16" s="1" t="inlineStr">
        <x:is>
          <x:t xml:space="preserve">Azul: entrada editável. Amarelo: cotação/definição pendente.</x:t>
        </x:is>
      </x:c>
      <x:c r="D16" s="14" t="n"/>
      <x:c r="E16" s="14" t="n"/>
      <x:c r="F16" s="14" t="n"/>
      <x:c r="G16" s="14" t="n"/>
      <x:c r="H16" s="14" t="n"/>
      <x:c r="I16" s="14" t="n"/>
      <x:c r="J16" s="14" t="n"/>
      <x:c r="K16" s="14" t="n"/>
      <x:c r="L16" s="14" t="n"/>
      <x:c r="M16" s="14" t="n"/>
      <x:c r="N16" s="14" t="n"/>
      <x:c r="O16" s="1" t="n"/>
    </x:row>
    <x:row r="17" ht="22" customHeight="1">
      <x:c r="A17" s="1" t="n"/>
      <x:c r="B17" s="1" t="n"/>
      <x:c r="C17" s="1" t="inlineStr">
        <x:is>
          <x:t xml:space="preserve">Campos sem valor NÃO significam zero. Zero exige não incidência/escopo documentado.</x:t>
        </x:is>
      </x:c>
      <x:c r="D17" s="14" t="n"/>
      <x:c r="E17" s="14" t="n"/>
      <x:c r="F17" s="14" t="n"/>
      <x:c r="G17" s="14" t="n"/>
      <x:c r="H17" s="14" t="n"/>
      <x:c r="I17" s="14" t="n"/>
      <x:c r="J17" s="14" t="n"/>
      <x:c r="K17" s="14" t="n"/>
      <x:c r="L17" s="14" t="n"/>
      <x:c r="M17" s="14" t="n"/>
      <x:c r="N17" s="14" t="n"/>
      <x:c r="O17" s="1" t="n"/>
    </x:row>
    <x:row r="18" ht="22" customHeight="1">
      <x:c r="A18" s="1" t="n"/>
      <x:c r="B18" s="1" t="n"/>
      <x:c r="C18" s="1" t="n"/>
      <x:c r="D18" s="14" t="n"/>
      <x:c r="E18" s="14" t="n"/>
      <x:c r="F18" s="14" t="n"/>
      <x:c r="G18" s="14" t="n"/>
      <x:c r="H18" s="14" t="n"/>
      <x:c r="I18" s="14" t="n"/>
      <x:c r="J18" s="14" t="n"/>
      <x:c r="K18" s="14" t="n"/>
      <x:c r="L18" s="14" t="n"/>
      <x:c r="M18" s="14" t="n"/>
      <x:c r="N18" s="14" t="n"/>
      <x:c r="O18" s="1" t="n"/>
    </x:row>
    <x:row r="19" ht="22" customHeight="1">
      <x:c r="A19" s="1" t="n"/>
      <x:c r="B19" s="1" t="n"/>
      <x:c r="C19" s="9" t="inlineStr">
        <x:is>
          <x:t xml:space="preserve">Cronograma anual editável. USD nominais; sem câmbio ou inflação presumidos.</x:t>
        </x:is>
      </x:c>
      <x:c r="D19" s="15" t="n"/>
      <x:c r="E19" s="15" t="n"/>
      <x:c r="F19" s="15" t="n"/>
      <x:c r="G19" s="15" t="n"/>
      <x:c r="H19" s="15" t="n"/>
      <x:c r="I19" s="15" t="n"/>
      <x:c r="J19" s="15" t="n"/>
      <x:c r="K19" s="15" t="n"/>
      <x:c r="L19" s="15" t="n"/>
      <x:c r="M19" s="15" t="n"/>
      <x:c r="N19" s="15" t="n"/>
      <x:c r="O19" s="1" t="n"/>
    </x:row>
    <x:row r="20" ht="22" customHeight="1">
      <x:c r="A20" s="1" t="n"/>
      <x:c r="B20" s="1" t="n"/>
      <x:c r="C20" s="1" t="n"/>
      <x:c r="D20" s="19" t="n">
        <x:v>2026</x:v>
      </x:c>
      <x:c r="E20" s="19" t="n">
        <x:v>2027</x:v>
      </x:c>
      <x:c r="F20" s="19" t="n">
        <x:v>2028</x:v>
      </x:c>
      <x:c r="G20" s="19" t="n">
        <x:v>2029</x:v>
      </x:c>
      <x:c r="H20" s="19" t="n">
        <x:v>2030</x:v>
      </x:c>
      <x:c r="I20" s="19" t="n">
        <x:v>2031</x:v>
      </x:c>
      <x:c r="J20" s="19" t="n">
        <x:v>2032</x:v>
      </x:c>
      <x:c r="K20" s="19" t="n">
        <x:v>2033</x:v>
      </x:c>
      <x:c r="L20" s="19" t="n">
        <x:v>2034</x:v>
      </x:c>
      <x:c r="M20" s="19" t="n">
        <x:v>2035</x:v>
      </x:c>
      <x:c r="N20" s="19" t="n">
        <x:v>2036</x:v>
      </x:c>
      <x:c r="O20" s="1" t="n"/>
    </x:row>
    <x:row r="21" ht="22" customHeight="1">
      <x:c r="A21" s="1" t="n"/>
      <x:c r="B21" s="1" t="n"/>
      <x:c r="C21" s="1" t="inlineStr">
        <x:is>
          <x:t xml:space="preserve">Lotes vendidos/entregues no ano</x:t>
        </x:is>
      </x:c>
      <x:c r="D21" s="20" t="n"/>
      <x:c r="E21" s="20" t="n"/>
      <x:c r="F21" s="20" t="n"/>
      <x:c r="G21" s="20" t="n"/>
      <x:c r="H21" s="20" t="n"/>
      <x:c r="I21" s="20" t="n"/>
      <x:c r="J21" s="20" t="n"/>
      <x:c r="K21" s="20" t="n"/>
      <x:c r="L21" s="20" t="n"/>
      <x:c r="M21" s="20" t="n"/>
      <x:c r="N21" s="20" t="n"/>
      <x:c r="O21" s="1" t="n"/>
    </x:row>
    <x:row r="22" ht="22" customHeight="1">
      <x:c r="A22" s="1" t="n"/>
      <x:c r="B22" s="1" t="n"/>
      <x:c r="C22" s="1" t="inlineStr">
        <x:is>
          <x:t xml:space="preserve">Preço por lote vendido (USD)</x:t>
        </x:is>
      </x:c>
      <x:c r="D22" s="20" t="n"/>
      <x:c r="E22" s="20" t="n"/>
      <x:c r="F22" s="20" t="n"/>
      <x:c r="G22" s="20" t="n"/>
      <x:c r="H22" s="20" t="n"/>
      <x:c r="I22" s="20" t="n"/>
      <x:c r="J22" s="20" t="n"/>
      <x:c r="K22" s="20" t="n"/>
      <x:c r="L22" s="20" t="n"/>
      <x:c r="M22" s="20" t="n"/>
      <x:c r="N22" s="20" t="n"/>
      <x:c r="O22" s="1" t="n"/>
    </x:row>
    <x:row r="23" ht="22" customHeight="1">
      <x:c r="A23" s="1" t="n"/>
      <x:c r="B23" s="1" t="n"/>
      <x:c r="C23" s="1" t="inlineStr">
        <x:is>
          <x:t xml:space="preserve">Patrimônio retido: valor por lote (USD)</x:t>
        </x:is>
      </x:c>
      <x:c r="D23" s="20" t="n"/>
      <x:c r="E23" s="20" t="n"/>
      <x:c r="F23" s="20" t="n"/>
      <x:c r="G23" s="20" t="n"/>
      <x:c r="H23" s="20" t="n"/>
      <x:c r="I23" s="20" t="n"/>
      <x:c r="J23" s="20" t="n"/>
      <x:c r="K23" s="20" t="n"/>
      <x:c r="L23" s="20" t="n"/>
      <x:c r="M23" s="20" t="n"/>
      <x:c r="N23" s="20" t="n"/>
      <x:c r="O23" s="1" t="n"/>
    </x:row>
    <x:row r="24" ht="22" customHeight="1">
      <x:c r="A24" s="1" t="n"/>
      <x:c r="B24" s="1" t="n"/>
      <x:c r="C24" s="1" t="n"/>
      <x:c r="D24" s="14" t="n"/>
      <x:c r="E24" s="14" t="n"/>
      <x:c r="F24" s="14" t="n"/>
      <x:c r="G24" s="14" t="n"/>
      <x:c r="H24" s="14" t="n"/>
      <x:c r="I24" s="14" t="n"/>
      <x:c r="J24" s="14" t="n"/>
      <x:c r="K24" s="14" t="n"/>
      <x:c r="L24" s="14" t="n"/>
      <x:c r="M24" s="14" t="n"/>
      <x:c r="N24" s="14" t="n"/>
      <x:c r="O24" s="1" t="n"/>
    </x:row>
    <x:row r="25" ht="22" customHeight="1">
      <x:c r="A25" s="1" t="n"/>
      <x:c r="B25" s="1" t="n"/>
      <x:c r="C25" s="1" t="inlineStr">
        <x:is>
          <x:t xml:space="preserve">Diligência, topografia, geotecnia</x:t>
        </x:is>
      </x:c>
      <x:c r="D25" s="20" t="n"/>
      <x:c r="E25" s="20" t="n"/>
      <x:c r="F25" s="20" t="n"/>
      <x:c r="G25" s="20" t="n"/>
      <x:c r="H25" s="20" t="n"/>
      <x:c r="I25" s="20" t="n"/>
      <x:c r="J25" s="20" t="n"/>
      <x:c r="K25" s="20" t="n"/>
      <x:c r="L25" s="20" t="n"/>
      <x:c r="M25" s="20" t="n"/>
      <x:c r="N25" s="20" t="n"/>
      <x:c r="O25" s="1" t="n"/>
    </x:row>
    <x:row r="26" ht="22" customHeight="1">
      <x:c r="A26" s="1" t="n"/>
      <x:c r="B26" s="1" t="n"/>
      <x:c r="C26" s="1" t="inlineStr">
        <x:is>
          <x:t xml:space="preserve">Projetos e licenças</x:t>
        </x:is>
      </x:c>
      <x:c r="D26" s="20" t="n"/>
      <x:c r="E26" s="20" t="n"/>
      <x:c r="F26" s="20" t="n"/>
      <x:c r="G26" s="20" t="n"/>
      <x:c r="H26" s="20" t="n"/>
      <x:c r="I26" s="20" t="n"/>
      <x:c r="J26" s="20" t="n"/>
      <x:c r="K26" s="20" t="n"/>
      <x:c r="L26" s="20" t="n"/>
      <x:c r="M26" s="20" t="n"/>
      <x:c r="N26" s="20" t="n"/>
      <x:c r="O26" s="1" t="n"/>
    </x:row>
    <x:row r="27" ht="22" customHeight="1">
      <x:c r="A27" s="1" t="n"/>
      <x:c r="B27" s="1" t="n"/>
      <x:c r="C27" s="1" t="inlineStr">
        <x:is>
          <x:t xml:space="preserve">Infraestrutura e conexões</x:t>
        </x:is>
      </x:c>
      <x:c r="D27" s="20" t="n"/>
      <x:c r="E27" s="20" t="n"/>
      <x:c r="F27" s="20" t="n"/>
      <x:c r="G27" s="20" t="n"/>
      <x:c r="H27" s="20" t="n"/>
      <x:c r="I27" s="20" t="n"/>
      <x:c r="J27" s="20" t="n"/>
      <x:c r="K27" s="20" t="n"/>
      <x:c r="L27" s="20" t="n"/>
      <x:c r="M27" s="20" t="n"/>
      <x:c r="N27" s="20" t="n"/>
      <x:c r="O27" s="1" t="n"/>
    </x:row>
    <x:row r="28" ht="22" customHeight="1">
      <x:c r="A28" s="1" t="n"/>
      <x:c r="B28" s="1" t="n"/>
      <x:c r="C28" s="1" t="inlineStr">
        <x:is>
          <x:t xml:space="preserve">Áreas comuns e tecnologia</x:t>
        </x:is>
      </x:c>
      <x:c r="D28" s="20" t="n"/>
      <x:c r="E28" s="20" t="n"/>
      <x:c r="F28" s="20" t="n"/>
      <x:c r="G28" s="20" t="n"/>
      <x:c r="H28" s="20" t="n"/>
      <x:c r="I28" s="20" t="n"/>
      <x:c r="J28" s="20" t="n"/>
      <x:c r="K28" s="20" t="n"/>
      <x:c r="L28" s="20" t="n"/>
      <x:c r="M28" s="20" t="n"/>
      <x:c r="N28" s="20" t="n"/>
      <x:c r="O28" s="1" t="n"/>
    </x:row>
    <x:row r="29" ht="22" customHeight="1">
      <x:c r="A29" s="1" t="n"/>
      <x:c r="B29" s="1" t="n"/>
      <x:c r="C29" s="1" t="inlineStr">
        <x:is>
          <x:t xml:space="preserve">Contingência</x:t>
        </x:is>
      </x:c>
      <x:c r="D29" s="20" t="n"/>
      <x:c r="E29" s="20" t="n"/>
      <x:c r="F29" s="20" t="n"/>
      <x:c r="G29" s="20" t="n"/>
      <x:c r="H29" s="20" t="n"/>
      <x:c r="I29" s="20" t="n"/>
      <x:c r="J29" s="20" t="n"/>
      <x:c r="K29" s="20" t="n"/>
      <x:c r="L29" s="20" t="n"/>
      <x:c r="M29" s="20" t="n"/>
      <x:c r="N29" s="20" t="n"/>
      <x:c r="O29" s="1" t="n"/>
    </x:row>
    <x:row r="30" ht="22" customHeight="1">
      <x:c r="A30" s="1" t="n"/>
      <x:c r="B30" s="1" t="n"/>
      <x:c r="C30" s="1" t="inlineStr">
        <x:is>
          <x:t xml:space="preserve">Comercialização e comissões</x:t>
        </x:is>
      </x:c>
      <x:c r="D30" s="20" t="n"/>
      <x:c r="E30" s="20" t="n"/>
      <x:c r="F30" s="20" t="n"/>
      <x:c r="G30" s="20" t="n"/>
      <x:c r="H30" s="20" t="n"/>
      <x:c r="I30" s="20" t="n"/>
      <x:c r="J30" s="20" t="n"/>
      <x:c r="K30" s="20" t="n"/>
      <x:c r="L30" s="20" t="n"/>
      <x:c r="M30" s="20" t="n"/>
      <x:c r="N30" s="20" t="n"/>
      <x:c r="O30" s="1" t="n"/>
    </x:row>
    <x:row r="31" ht="22" customHeight="1">
      <x:c r="A31" s="1" t="n"/>
      <x:c r="B31" s="1" t="n"/>
      <x:c r="C31" s="1" t="inlineStr">
        <x:is>
          <x:t xml:space="preserve">Gestão em USD: cotação separada</x:t>
        </x:is>
      </x:c>
      <x:c r="D31" s="20" t="n"/>
      <x:c r="E31" s="20" t="n"/>
      <x:c r="F31" s="20" t="n"/>
      <x:c r="G31" s="20" t="n"/>
      <x:c r="H31" s="20" t="n"/>
      <x:c r="I31" s="20" t="n"/>
      <x:c r="J31" s="20" t="n"/>
      <x:c r="K31" s="20" t="n"/>
      <x:c r="L31" s="20" t="n"/>
      <x:c r="M31" s="20" t="n"/>
      <x:c r="N31" s="20" t="n"/>
      <x:c r="O31" s="1" t="n"/>
    </x:row>
    <x:row r="32" ht="22" customHeight="1">
      <x:c r="A32" s="1" t="n"/>
      <x:c r="B32" s="1" t="n"/>
      <x:c r="C32" s="1" t="inlineStr">
        <x:is>
          <x:t xml:space="preserve">Administração e manutenção</x:t>
        </x:is>
      </x:c>
      <x:c r="D32" s="20" t="n"/>
      <x:c r="E32" s="20" t="n"/>
      <x:c r="F32" s="20" t="n"/>
      <x:c r="G32" s="20" t="n"/>
      <x:c r="H32" s="20" t="n"/>
      <x:c r="I32" s="20" t="n"/>
      <x:c r="J32" s="20" t="n"/>
      <x:c r="K32" s="20" t="n"/>
      <x:c r="L32" s="20" t="n"/>
      <x:c r="M32" s="20" t="n"/>
      <x:c r="N32" s="20" t="n"/>
      <x:c r="O32" s="1" t="n"/>
    </x:row>
    <x:row r="33" ht="22" customHeight="1">
      <x:c r="A33" s="1" t="n"/>
      <x:c r="B33" s="1" t="n"/>
      <x:c r="C33" s="1" t="inlineStr">
        <x:is>
          <x:t xml:space="preserve">Fiduciário e assessorias</x:t>
        </x:is>
      </x:c>
      <x:c r="D33" s="20" t="n"/>
      <x:c r="E33" s="20" t="n"/>
      <x:c r="F33" s="20" t="n"/>
      <x:c r="G33" s="20" t="n"/>
      <x:c r="H33" s="20" t="n"/>
      <x:c r="I33" s="20" t="n"/>
      <x:c r="J33" s="20" t="n"/>
      <x:c r="K33" s="20" t="n"/>
      <x:c r="L33" s="20" t="n"/>
      <x:c r="M33" s="20" t="n"/>
      <x:c r="N33" s="20" t="n"/>
      <x:c r="O33" s="1" t="n"/>
    </x:row>
    <x:row r="34" ht="22" customHeight="1">
      <x:c r="A34" s="1" t="n"/>
      <x:c r="B34" s="1" t="n"/>
      <x:c r="C34" s="1" t="inlineStr">
        <x:is>
          <x:t xml:space="preserve">Tributos aquisição/desenvolvimento/venda</x:t>
        </x:is>
      </x:c>
      <x:c r="D34" s="20" t="n"/>
      <x:c r="E34" s="20" t="n"/>
      <x:c r="F34" s="20" t="n"/>
      <x:c r="G34" s="20" t="n"/>
      <x:c r="H34" s="20" t="n"/>
      <x:c r="I34" s="20" t="n"/>
      <x:c r="J34" s="20" t="n"/>
      <x:c r="K34" s="20" t="n"/>
      <x:c r="L34" s="20" t="n"/>
      <x:c r="M34" s="20" t="n"/>
      <x:c r="N34" s="20" t="n"/>
      <x:c r="O34" s="1" t="n"/>
    </x:row>
    <x:row r="35" ht="22" customHeight="1">
      <x:c r="A35" s="1" t="n"/>
      <x:c r="B35" s="1" t="n"/>
      <x:c r="C35" s="1" t="inlineStr">
        <x:is>
          <x:t xml:space="preserve">Outros custos / capital de giro</x:t>
        </x:is>
      </x:c>
      <x:c r="D35" s="20" t="n"/>
      <x:c r="E35" s="20" t="n"/>
      <x:c r="F35" s="20" t="n"/>
      <x:c r="G35" s="20" t="n"/>
      <x:c r="H35" s="20" t="n"/>
      <x:c r="I35" s="20" t="n"/>
      <x:c r="J35" s="20" t="n"/>
      <x:c r="K35" s="20" t="n"/>
      <x:c r="L35" s="20" t="n"/>
      <x:c r="M35" s="20" t="n"/>
      <x:c r="N35" s="20" t="n"/>
      <x:c r="O35" s="1" t="n"/>
    </x:row>
    <x:row r="36" ht="22" customHeight="1">
      <x:c r="A36" s="1" t="n"/>
      <x:c r="B36" s="1" t="n"/>
      <x:c r="C36" s="1" t="inlineStr">
        <x:is>
          <x:t xml:space="preserve">Receitas de locação/operação (se aplicáveis)</x:t>
        </x:is>
      </x:c>
      <x:c r="D36" s="20" t="n"/>
      <x:c r="E36" s="20" t="n"/>
      <x:c r="F36" s="20" t="n"/>
      <x:c r="G36" s="20" t="n"/>
      <x:c r="H36" s="20" t="n"/>
      <x:c r="I36" s="20" t="n"/>
      <x:c r="J36" s="20" t="n"/>
      <x:c r="K36" s="20" t="n"/>
      <x:c r="L36" s="20" t="n"/>
      <x:c r="M36" s="20" t="n"/>
      <x:c r="N36" s="20" t="n"/>
      <x:c r="O36" s="1" t="n"/>
    </x:row>
    <x:row r="37" ht="22" customHeight="1">
      <x:c r="A37" s="1" t="n"/>
      <x:c r="B37" s="1" t="n"/>
      <x:c r="C37" s="1" t="inlineStr">
        <x:is>
          <x:t xml:space="preserve">Tributos sobre operação</x:t>
        </x:is>
      </x:c>
      <x:c r="D37" s="20" t="n"/>
      <x:c r="E37" s="20" t="n"/>
      <x:c r="F37" s="20" t="n"/>
      <x:c r="G37" s="20" t="n"/>
      <x:c r="H37" s="20" t="n"/>
      <x:c r="I37" s="20" t="n"/>
      <x:c r="J37" s="20" t="n"/>
      <x:c r="K37" s="20" t="n"/>
      <x:c r="L37" s="20" t="n"/>
      <x:c r="M37" s="20" t="n"/>
      <x:c r="N37" s="20" t="n"/>
      <x:c r="O37" s="1" t="n"/>
    </x:row>
    <x:row r="38" ht="22" customHeight="1">
      <x:c r="A38" s="1" t="n"/>
      <x:c r="B38" s="1" t="n"/>
      <x:c r="C38" s="1" t="inlineStr">
        <x:is>
          <x:t xml:space="preserve">Custo eventual de saída do patrimônio</x:t>
        </x:is>
      </x:c>
      <x:c r="D38" s="20" t="n"/>
      <x:c r="E38" s="20" t="n"/>
      <x:c r="F38" s="20" t="n"/>
      <x:c r="G38" s="20" t="n"/>
      <x:c r="H38" s="20" t="n"/>
      <x:c r="I38" s="20" t="n"/>
      <x:c r="J38" s="20" t="n"/>
      <x:c r="K38" s="20" t="n"/>
      <x:c r="L38" s="20" t="n"/>
      <x:c r="M38" s="20" t="n"/>
      <x:c r="N38" s="20" t="n"/>
      <x:c r="O38" s="1" t="n"/>
    </x:row>
    <x:row r="39" ht="22" customHeight="1">
      <x:c r="A39" s="1" t="n"/>
      <x:c r="B39" s="1" t="n"/>
      <x:c r="C39" s="1" t="n"/>
      <x:c r="D39" s="14" t="n"/>
      <x:c r="E39" s="14" t="n"/>
      <x:c r="F39" s="14" t="n"/>
      <x:c r="G39" s="14" t="n"/>
      <x:c r="H39" s="14" t="n"/>
      <x:c r="I39" s="14" t="n"/>
      <x:c r="J39" s="14" t="n"/>
      <x:c r="K39" s="14" t="n"/>
      <x:c r="L39" s="14" t="n"/>
      <x:c r="M39" s="14" t="n"/>
      <x:c r="N39" s="14" t="n"/>
      <x:c r="O39" s="1" t="n"/>
    </x:row>
    <x:row r="40" ht="22" customHeight="1">
      <x:c r="A40" s="1" t="n"/>
      <x:c r="B40" s="1" t="n"/>
      <x:c r="C40" s="1" t="inlineStr">
        <x:is>
          <x:t xml:space="preserve">Origem: anotações de visita + instrução atual da usuária. Valores de orçamento não recebidos.</x:t>
        </x:is>
      </x:c>
      <x:c r="D40" s="14" t="n"/>
      <x:c r="E40" s="14" t="n"/>
      <x:c r="F40" s="14" t="n"/>
      <x:c r="G40" s="14" t="n"/>
      <x:c r="H40" s="14" t="n"/>
      <x:c r="I40" s="14" t="n"/>
      <x:c r="J40" s="14" t="n"/>
      <x:c r="K40" s="14" t="n"/>
      <x:c r="L40" s="14" t="n"/>
      <x:c r="M40" s="14" t="n"/>
      <x:c r="N40" s="14" t="n"/>
      <x:c r="O40" s="1" t="n"/>
    </x:row>
    <x:row r="41" ht="22" customHeight="1">
      <x:c r="A41" s="1" t="n"/>
      <x:c r="B41" s="1" t="n"/>
      <x:c r="C41" s="1" t="inlineStr">
        <x:is>
          <x:t xml:space="preserve">Validar área, preço firme, titular, perímetro, licenças e servidões antes da aquisição.</x:t>
        </x:is>
      </x:c>
      <x:c r="D41" s="14" t="n"/>
      <x:c r="E41" s="14" t="n"/>
      <x:c r="F41" s="14" t="n"/>
      <x:c r="G41" s="14" t="n"/>
      <x:c r="H41" s="14" t="n"/>
      <x:c r="I41" s="14" t="n"/>
      <x:c r="J41" s="14" t="n"/>
      <x:c r="K41" s="14" t="n"/>
      <x:c r="L41" s="14" t="n"/>
      <x:c r="M41" s="14" t="n"/>
      <x:c r="N41" s="14" t="n"/>
      <x:c r="O41" s="1" t="n"/>
    </x:row>
    <x:row r="42" ht="22" customHeight="1">
      <x:c r="A42" s="1" t="n"/>
      <x:c r="B42" s="1" t="n"/>
      <x:c r="C42" s="1" t="inlineStr">
        <x:is>
          <x:t xml:space="preserve">Preço por lote e valor patrimonial precisam de fontes independentes, data e laudo/comparável.</x:t>
        </x:is>
      </x:c>
      <x:c r="D42" s="14" t="n"/>
      <x:c r="E42" s="14" t="n"/>
      <x:c r="F42" s="14" t="n"/>
      <x:c r="G42" s="14" t="n"/>
      <x:c r="H42" s="14" t="n"/>
      <x:c r="I42" s="14" t="n"/>
      <x:c r="J42" s="14" t="n"/>
      <x:c r="K42" s="14" t="n"/>
      <x:c r="L42" s="14" t="n"/>
      <x:c r="M42" s="14" t="n"/>
      <x:c r="N42" s="14" t="n"/>
      <x:c r="O42" s="1" t="n"/>
    </x:row>
    <x:row r="43" ht="22" customHeight="1">
      <x:c r="A43" s="1" t="n"/>
      <x:c r="B43" s="1" t="n"/>
      <x:c r="C43" s="1" t="str">
        <x:v>Cronograma mensal disponível em Caixa mensal; condições sem evidência pendentes.</x:v>
      </x:c>
      <x:c r="D43" s="14" t="n"/>
      <x:c r="E43" s="14" t="n"/>
      <x:c r="F43" s="14" t="n"/>
      <x:c r="G43" s="14" t="n"/>
      <x:c r="H43" s="14" t="n"/>
      <x:c r="I43" s="14" t="n"/>
      <x:c r="J43" s="14" t="n"/>
      <x:c r="K43" s="14" t="n"/>
      <x:c r="L43" s="14" t="n"/>
      <x:c r="M43" s="14" t="n"/>
      <x:c r="N43" s="14" t="n"/>
      <x:c r="O43" s="1" t="n"/>
    </x:row>
    <x:row r="44" ht="22" customHeight="1">
      <x:c r="A44" s="1" t="n"/>
      <x:c r="B44" s="1" t="n"/>
      <x:c r="C44" s="1" t="n"/>
      <x:c r="D44" s="14" t="n"/>
      <x:c r="E44" s="14" t="n"/>
      <x:c r="F44" s="14" t="n"/>
      <x:c r="G44" s="14" t="n"/>
      <x:c r="H44" s="14" t="n"/>
      <x:c r="I44" s="14" t="n"/>
      <x:c r="J44" s="14" t="n"/>
      <x:c r="K44" s="14" t="n"/>
      <x:c r="L44" s="14" t="n"/>
      <x:c r="M44" s="14" t="n"/>
      <x:c r="N44" s="14" t="n"/>
      <x:c r="O44" s="1" t="n"/>
    </x:row>
    <x:row r="45" ht="22" customHeight="1">
      <x:c r="A45" s="1" t="n"/>
      <x:c r="B45" s="1" t="n"/>
      <x:c r="C45" s="1" t="n"/>
      <x:c r="D45" s="14" t="n"/>
      <x:c r="E45" s="14" t="n"/>
      <x:c r="F45" s="14" t="n"/>
      <x:c r="G45" s="14" t="n"/>
      <x:c r="H45" s="14" t="n"/>
      <x:c r="I45" s="14" t="n"/>
      <x:c r="J45" s="14" t="n"/>
      <x:c r="K45" s="14" t="n"/>
      <x:c r="L45" s="14" t="n"/>
      <x:c r="M45" s="14" t="n"/>
      <x:c r="N45" s="14" t="n"/>
      <x:c r="O45" s="1" t="n"/>
    </x:row>
    <x:row r="46" ht="22" customHeight="1">
      <x:c r="A46" s="1" t="n"/>
      <x:c r="B46" s="1" t="n"/>
      <x:c r="C46" s="1" t="n"/>
      <x:c r="D46" s="14" t="n"/>
      <x:c r="E46" s="14" t="n"/>
      <x:c r="F46" s="14" t="n"/>
      <x:c r="G46" s="14" t="n"/>
      <x:c r="H46" s="14" t="n"/>
      <x:c r="I46" s="14" t="n"/>
      <x:c r="J46" s="14" t="n"/>
      <x:c r="K46" s="14" t="n"/>
      <x:c r="L46" s="14" t="n"/>
      <x:c r="M46" s="14" t="n"/>
      <x:c r="N46" s="14" t="n"/>
      <x:c r="O46" s="1" t="n"/>
    </x:row>
    <x:row r="47" ht="22" customHeight="1">
      <x:c r="A47" s="1" t="n"/>
      <x:c r="B47" s="1" t="n"/>
      <x:c r="C47" s="1" t="n"/>
      <x:c r="D47" s="14" t="n"/>
      <x:c r="E47" s="14" t="n"/>
      <x:c r="F47" s="14" t="n"/>
      <x:c r="G47" s="14" t="n"/>
      <x:c r="H47" s="14" t="n"/>
      <x:c r="I47" s="14" t="n"/>
      <x:c r="J47" s="14" t="n"/>
      <x:c r="K47" s="14" t="n"/>
      <x:c r="L47" s="14" t="n"/>
      <x:c r="M47" s="14" t="n"/>
      <x:c r="N47" s="14" t="n"/>
      <x:c r="O47" s="1" t="n"/>
    </x:row>
    <x:row r="48" ht="22" customHeight="1">
      <x:c r="A48" s="1" t="n"/>
      <x:c r="B48" s="1" t="n"/>
      <x:c r="C48" s="1" t="n"/>
      <x:c r="D48" s="14" t="n"/>
      <x:c r="E48" s="14" t="n"/>
      <x:c r="F48" s="14" t="n"/>
      <x:c r="G48" s="14" t="n"/>
      <x:c r="H48" s="14" t="n"/>
      <x:c r="I48" s="14" t="n"/>
      <x:c r="J48" s="14" t="n"/>
      <x:c r="K48" s="14" t="n"/>
      <x:c r="L48" s="14" t="n"/>
      <x:c r="M48" s="14" t="n"/>
      <x:c r="N48" s="14" t="n"/>
      <x:c r="O48" s="1" t="n"/>
    </x:row>
    <x:row r="49" ht="22" customHeight="1">
      <x:c r="A49" s="1" t="n"/>
      <x:c r="B49" s="1" t="n"/>
      <x:c r="C49" s="1" t="n"/>
      <x:c r="D49" s="14" t="n"/>
      <x:c r="E49" s="14" t="n"/>
      <x:c r="F49" s="14" t="n"/>
      <x:c r="G49" s="14" t="n"/>
      <x:c r="H49" s="14" t="n"/>
      <x:c r="I49" s="14" t="n"/>
      <x:c r="J49" s="14" t="n"/>
      <x:c r="K49" s="14" t="n"/>
      <x:c r="L49" s="14" t="n"/>
      <x:c r="M49" s="14" t="n"/>
      <x:c r="N49" s="14" t="n"/>
      <x:c r="O49" s="1" t="n"/>
    </x:row>
    <x:row r="50" ht="22" customHeight="1">
      <x:c r="A50" s="1" t="n"/>
      <x:c r="B50" s="1" t="n"/>
      <x:c r="C50" s="1" t="n"/>
      <x:c r="D50" s="14" t="n"/>
      <x:c r="E50" s="14" t="n"/>
      <x:c r="F50" s="14" t="n"/>
      <x:c r="G50" s="14" t="n"/>
      <x:c r="H50" s="14" t="n"/>
      <x:c r="I50" s="14" t="n"/>
      <x:c r="J50" s="14" t="n"/>
      <x:c r="K50" s="14" t="n"/>
      <x:c r="L50" s="14" t="n"/>
      <x:c r="M50" s="14" t="n"/>
      <x:c r="N50" s="14" t="n"/>
      <x:c r="O50" s="1" t="n"/>
    </x:row>
    <x:row r="51" ht="22" customHeight="1">
      <x:c r="A51" s="1" t="n"/>
      <x:c r="B51" s="1" t="n"/>
      <x:c r="C51" s="1" t="n"/>
      <x:c r="D51" s="14" t="n"/>
      <x:c r="E51" s="14" t="n"/>
      <x:c r="F51" s="14" t="n"/>
      <x:c r="G51" s="14" t="n"/>
      <x:c r="H51" s="14" t="n"/>
      <x:c r="I51" s="14" t="n"/>
      <x:c r="J51" s="14" t="n"/>
      <x:c r="K51" s="14" t="n"/>
      <x:c r="L51" s="14" t="n"/>
      <x:c r="M51" s="14" t="n"/>
      <x:c r="N51" s="14" t="n"/>
      <x:c r="O51" s="1" t="n"/>
    </x:row>
    <x:row r="52" ht="22" customHeight="1">
      <x:c r="A52" s="1" t="n"/>
      <x:c r="B52" s="1" t="n"/>
      <x:c r="C52" s="1" t="n"/>
      <x:c r="D52" s="14" t="n"/>
      <x:c r="E52" s="14" t="n"/>
      <x:c r="F52" s="14" t="n"/>
      <x:c r="G52" s="14" t="n"/>
      <x:c r="H52" s="14" t="n"/>
      <x:c r="I52" s="14" t="n"/>
      <x:c r="J52" s="14" t="n"/>
      <x:c r="K52" s="14" t="n"/>
      <x:c r="L52" s="14" t="n"/>
      <x:c r="M52" s="14" t="n"/>
      <x:c r="N52" s="14" t="n"/>
      <x:c r="O52" s="1" t="n"/>
    </x:row>
    <x:row r="53" ht="22" customHeight="1">
      <x:c r="A53" s="1" t="n"/>
      <x:c r="B53" s="1" t="n"/>
      <x:c r="C53" s="1" t="n"/>
      <x:c r="D53" s="14" t="n"/>
      <x:c r="E53" s="14" t="n"/>
      <x:c r="F53" s="14" t="n"/>
      <x:c r="G53" s="14" t="n"/>
      <x:c r="H53" s="14" t="n"/>
      <x:c r="I53" s="14" t="n"/>
      <x:c r="J53" s="14" t="n"/>
      <x:c r="K53" s="14" t="n"/>
      <x:c r="L53" s="14" t="n"/>
      <x:c r="M53" s="14" t="n"/>
      <x:c r="N53" s="14" t="n"/>
      <x:c r="O53" s="1" t="n"/>
    </x:row>
    <x:row r="54" ht="22" customHeight="1">
      <x:c r="A54" s="1" t="n"/>
      <x:c r="B54" s="1" t="n"/>
      <x:c r="C54" s="1" t="n"/>
      <x:c r="D54" s="14" t="n"/>
      <x:c r="E54" s="14" t="n"/>
      <x:c r="F54" s="14" t="n"/>
      <x:c r="G54" s="14" t="n"/>
      <x:c r="H54" s="14" t="n"/>
      <x:c r="I54" s="14" t="n"/>
      <x:c r="J54" s="14" t="n"/>
      <x:c r="K54" s="14" t="n"/>
      <x:c r="L54" s="14" t="n"/>
      <x:c r="M54" s="14" t="n"/>
      <x:c r="N54" s="14" t="n"/>
      <x:c r="O54" s="1" t="n"/>
    </x:row>
    <x:row r="55" ht="22" customHeight="1">
      <x:c r="A55" s="1" t="n"/>
      <x:c r="B55" s="1" t="n"/>
      <x:c r="C55" s="1" t="n"/>
      <x:c r="D55" s="14" t="n"/>
      <x:c r="E55" s="14" t="n"/>
      <x:c r="F55" s="14" t="n"/>
      <x:c r="G55" s="14" t="n"/>
      <x:c r="H55" s="14" t="n"/>
      <x:c r="I55" s="14" t="n"/>
      <x:c r="J55" s="14" t="n"/>
      <x:c r="K55" s="14" t="n"/>
      <x:c r="L55" s="14" t="n"/>
      <x:c r="M55" s="14" t="n"/>
      <x:c r="N55" s="14" t="n"/>
      <x:c r="O55" s="1" t="n"/>
    </x:row>
    <x:row r="56" ht="22" customHeight="1">
      <x:c r="A56" s="1" t="n"/>
      <x:c r="B56" s="1" t="n"/>
      <x:c r="C56" s="1" t="n"/>
      <x:c r="D56" s="14" t="n"/>
      <x:c r="E56" s="14" t="n"/>
      <x:c r="F56" s="14" t="n"/>
      <x:c r="G56" s="14" t="n"/>
      <x:c r="H56" s="14" t="n"/>
      <x:c r="I56" s="14" t="n"/>
      <x:c r="J56" s="14" t="n"/>
      <x:c r="K56" s="14" t="n"/>
      <x:c r="L56" s="14" t="n"/>
      <x:c r="M56" s="14" t="n"/>
      <x:c r="N56" s="14" t="n"/>
      <x:c r="O56" s="1" t="n"/>
    </x:row>
    <x:row r="57" ht="22" customHeight="1">
      <x:c r="A57" s="1" t="n"/>
      <x:c r="B57" s="1" t="n"/>
      <x:c r="C57" s="1" t="n"/>
      <x:c r="D57" s="14" t="n"/>
      <x:c r="E57" s="14" t="n"/>
      <x:c r="F57" s="14" t="n"/>
      <x:c r="G57" s="14" t="n"/>
      <x:c r="H57" s="14" t="n"/>
      <x:c r="I57" s="14" t="n"/>
      <x:c r="J57" s="14" t="n"/>
      <x:c r="K57" s="14" t="n"/>
      <x:c r="L57" s="14" t="n"/>
      <x:c r="M57" s="14" t="n"/>
      <x:c r="N57" s="14" t="n"/>
      <x:c r="O57" s="1" t="n"/>
    </x:row>
    <x:row r="58" ht="22" customHeight="1">
      <x:c r="A58" s="1" t="n"/>
      <x:c r="B58" s="1" t="n"/>
      <x:c r="C58" s="1" t="n"/>
      <x:c r="D58" s="14" t="n"/>
      <x:c r="E58" s="14" t="n"/>
      <x:c r="F58" s="14" t="n"/>
      <x:c r="G58" s="14" t="n"/>
      <x:c r="H58" s="14" t="n"/>
      <x:c r="I58" s="14" t="n"/>
      <x:c r="J58" s="14" t="n"/>
      <x:c r="K58" s="14" t="n"/>
      <x:c r="L58" s="14" t="n"/>
      <x:c r="M58" s="14" t="n"/>
      <x:c r="N58" s="14" t="n"/>
      <x:c r="O58" s="1" t="n"/>
    </x:row>
    <x:row r="59" ht="22" customHeight="1">
      <x:c r="A59" s="1" t="n"/>
      <x:c r="B59" s="1" t="n"/>
      <x:c r="C59" s="1" t="n"/>
      <x:c r="D59" s="14" t="n"/>
      <x:c r="E59" s="14" t="n"/>
      <x:c r="F59" s="14" t="n"/>
      <x:c r="G59" s="14" t="n"/>
      <x:c r="H59" s="14" t="n"/>
      <x:c r="I59" s="14" t="n"/>
      <x:c r="J59" s="14" t="n"/>
      <x:c r="K59" s="14" t="n"/>
      <x:c r="L59" s="14" t="n"/>
      <x:c r="M59" s="14" t="n"/>
      <x:c r="N59" s="14" t="n"/>
      <x:c r="O59" s="1" t="n"/>
    </x:row>
    <x:row r="60" ht="22" customHeight="1">
      <x:c r="A60" s="1" t="n"/>
      <x:c r="B60" s="1" t="n"/>
      <x:c r="C60" s="1" t="n"/>
      <x:c r="D60" s="14" t="n"/>
      <x:c r="E60" s="14" t="n"/>
      <x:c r="F60" s="14" t="n"/>
      <x:c r="G60" s="14" t="n"/>
      <x:c r="H60" s="14" t="n"/>
      <x:c r="I60" s="14" t="n"/>
      <x:c r="J60" s="14" t="n"/>
      <x:c r="K60" s="14" t="n"/>
      <x:c r="L60" s="14" t="n"/>
      <x:c r="M60" s="14" t="n"/>
      <x:c r="N60" s="14" t="n"/>
      <x:c r="O60" s="1" t="n"/>
    </x:row>
    <x:row r="61" ht="22" customHeight="1">
      <x:c r="A61" s="1" t="n"/>
      <x:c r="B61" s="1" t="n"/>
      <x:c r="C61" s="1" t="n"/>
      <x:c r="D61" s="14" t="n"/>
      <x:c r="E61" s="14" t="n"/>
      <x:c r="F61" s="14" t="n"/>
      <x:c r="G61" s="14" t="n"/>
      <x:c r="H61" s="14" t="n"/>
      <x:c r="I61" s="14" t="n"/>
      <x:c r="J61" s="14" t="n"/>
      <x:c r="K61" s="14" t="n"/>
      <x:c r="L61" s="14" t="n"/>
      <x:c r="M61" s="14" t="n"/>
      <x:c r="N61" s="14" t="n"/>
      <x:c r="O61" s="1" t="n"/>
    </x:row>
    <x:row r="62" ht="22" customHeight="1">
      <x:c r="A62" s="1" t="n"/>
      <x:c r="B62" s="1" t="n"/>
      <x:c r="C62" s="1" t="n"/>
      <x:c r="D62" s="14" t="n"/>
      <x:c r="E62" s="14" t="n"/>
      <x:c r="F62" s="14" t="n"/>
      <x:c r="G62" s="14" t="n"/>
      <x:c r="H62" s="14" t="n"/>
      <x:c r="I62" s="14" t="n"/>
      <x:c r="J62" s="14" t="n"/>
      <x:c r="K62" s="14" t="n"/>
      <x:c r="L62" s="14" t="n"/>
      <x:c r="M62" s="14" t="n"/>
      <x:c r="N62" s="14" t="n"/>
      <x:c r="O62" s="1" t="n"/>
    </x:row>
    <x:row r="63" ht="22" customHeight="1">
      <x:c r="A63" s="1" t="n"/>
      <x:c r="B63" s="1" t="n"/>
      <x:c r="C63" s="1" t="n"/>
      <x:c r="D63" s="14" t="n"/>
      <x:c r="E63" s="14" t="n"/>
      <x:c r="F63" s="14" t="n"/>
      <x:c r="G63" s="14" t="n"/>
      <x:c r="H63" s="14" t="n"/>
      <x:c r="I63" s="14" t="n"/>
      <x:c r="J63" s="14" t="n"/>
      <x:c r="K63" s="14" t="n"/>
      <x:c r="L63" s="14" t="n"/>
      <x:c r="M63" s="14" t="n"/>
      <x:c r="N63" s="14" t="n"/>
      <x:c r="O63" s="1" t="n"/>
    </x:row>
    <x:row r="64" ht="22" customHeight="1">
      <x:c r="A64" s="1" t="n"/>
      <x:c r="B64" s="1" t="n"/>
      <x:c r="C64" s="1" t="n"/>
      <x:c r="D64" s="14" t="n"/>
      <x:c r="E64" s="14" t="n"/>
      <x:c r="F64" s="14" t="n"/>
      <x:c r="G64" s="14" t="n"/>
      <x:c r="H64" s="14" t="n"/>
      <x:c r="I64" s="14" t="n"/>
      <x:c r="J64" s="14" t="n"/>
      <x:c r="K64" s="14" t="n"/>
      <x:c r="L64" s="14" t="n"/>
      <x:c r="M64" s="14" t="n"/>
      <x:c r="N64" s="14" t="n"/>
      <x:c r="O64" s="1" t="n"/>
    </x:row>
    <x:row r="65" ht="22" customHeight="1">
      <x:c r="A65" s="1" t="n"/>
      <x:c r="B65" s="1" t="n"/>
      <x:c r="C65" s="1" t="n"/>
      <x:c r="D65" s="14" t="n"/>
      <x:c r="E65" s="14" t="n"/>
      <x:c r="F65" s="14" t="n"/>
      <x:c r="G65" s="14" t="n"/>
      <x:c r="H65" s="14" t="n"/>
      <x:c r="I65" s="14" t="n"/>
      <x:c r="J65" s="14" t="n"/>
      <x:c r="K65" s="14" t="n"/>
      <x:c r="L65" s="14" t="n"/>
      <x:c r="M65" s="14" t="n"/>
      <x:c r="N65" s="14" t="n"/>
      <x:c r="O65" s="1" t="n"/>
    </x:row>
    <x:row r="66" ht="22" customHeight="1">
      <x:c r="A66" s="1" t="n"/>
      <x:c r="B66" s="1" t="n"/>
      <x:c r="C66" s="1" t="n"/>
      <x:c r="D66" s="14" t="n"/>
      <x:c r="E66" s="14" t="n"/>
      <x:c r="F66" s="14" t="n"/>
      <x:c r="G66" s="14" t="n"/>
      <x:c r="H66" s="14" t="n"/>
      <x:c r="I66" s="14" t="n"/>
      <x:c r="J66" s="14" t="n"/>
      <x:c r="K66" s="14" t="n"/>
      <x:c r="L66" s="14" t="n"/>
      <x:c r="M66" s="14" t="n"/>
      <x:c r="N66" s="14" t="n"/>
      <x:c r="O66" s="1" t="n"/>
    </x:row>
    <x:row r="67" ht="22" customHeight="1">
      <x:c r="A67" s="1" t="n"/>
      <x:c r="B67" s="1" t="n"/>
      <x:c r="C67" s="1" t="n"/>
      <x:c r="D67" s="14" t="n"/>
      <x:c r="E67" s="14" t="n"/>
      <x:c r="F67" s="14" t="n"/>
      <x:c r="G67" s="14" t="n"/>
      <x:c r="H67" s="14" t="n"/>
      <x:c r="I67" s="14" t="n"/>
      <x:c r="J67" s="14" t="n"/>
      <x:c r="K67" s="14" t="n"/>
      <x:c r="L67" s="14" t="n"/>
      <x:c r="M67" s="14" t="n"/>
      <x:c r="N67" s="14" t="n"/>
      <x:c r="O67" s="1" t="n"/>
    </x:row>
    <x:row r="68" ht="22" customHeight="1">
      <x:c r="A68" s="1" t="n"/>
      <x:c r="B68" s="1" t="n"/>
      <x:c r="C68" s="1" t="n"/>
      <x:c r="D68" s="14" t="n"/>
      <x:c r="E68" s="14" t="n"/>
      <x:c r="F68" s="14" t="n"/>
      <x:c r="G68" s="14" t="n"/>
      <x:c r="H68" s="14" t="n"/>
      <x:c r="I68" s="14" t="n"/>
      <x:c r="J68" s="14" t="n"/>
      <x:c r="K68" s="14" t="n"/>
      <x:c r="L68" s="14" t="n"/>
      <x:c r="M68" s="14" t="n"/>
      <x:c r="N68" s="14" t="n"/>
      <x:c r="O68" s="1" t="n"/>
    </x:row>
    <x:row r="69" ht="22" customHeight="1">
      <x:c r="A69" s="1" t="n"/>
      <x:c r="B69" s="1" t="n"/>
      <x:c r="C69" s="1" t="n"/>
      <x:c r="D69" s="14" t="n"/>
      <x:c r="E69" s="14" t="n"/>
      <x:c r="F69" s="14" t="n"/>
      <x:c r="G69" s="14" t="n"/>
      <x:c r="H69" s="14" t="n"/>
      <x:c r="I69" s="14" t="n"/>
      <x:c r="J69" s="14" t="n"/>
      <x:c r="K69" s="14" t="n"/>
      <x:c r="L69" s="14" t="n"/>
      <x:c r="M69" s="14" t="n"/>
      <x:c r="N69" s="14" t="n"/>
      <x:c r="O69" s="1" t="n"/>
    </x:row>
    <x:row r="70" ht="22" customHeight="1">
      <x:c r="A70" s="1" t="n"/>
      <x:c r="B70" s="1" t="n"/>
      <x:c r="C70" s="1" t="n"/>
      <x:c r="D70" s="14" t="n"/>
      <x:c r="E70" s="14" t="n"/>
      <x:c r="F70" s="14" t="n"/>
      <x:c r="G70" s="14" t="n"/>
      <x:c r="H70" s="14" t="n"/>
      <x:c r="I70" s="14" t="n"/>
      <x:c r="J70" s="14" t="n"/>
      <x:c r="K70" s="14" t="n"/>
      <x:c r="L70" s="14" t="n"/>
      <x:c r="M70" s="14" t="n"/>
      <x:c r="N70" s="14" t="n"/>
      <x:c r="O70" s="1" t="n"/>
    </x:row>
    <x:row r="71" ht="22" customHeight="1">
      <x:c r="A71" s="1" t="n"/>
      <x:c r="B71" s="1" t="n"/>
      <x:c r="C71" s="1" t="n"/>
      <x:c r="D71" s="14" t="n"/>
      <x:c r="E71" s="14" t="n"/>
      <x:c r="F71" s="14" t="n"/>
      <x:c r="G71" s="14" t="n"/>
      <x:c r="H71" s="14" t="n"/>
      <x:c r="I71" s="14" t="n"/>
      <x:c r="J71" s="14" t="n"/>
      <x:c r="K71" s="14" t="n"/>
      <x:c r="L71" s="14" t="n"/>
      <x:c r="M71" s="14" t="n"/>
      <x:c r="N71" s="14" t="n"/>
      <x:c r="O71" s="1" t="n"/>
    </x:row>
    <x:row r="72" ht="22" customHeight="1">
      <x:c r="A72" s="1" t="n"/>
      <x:c r="B72" s="1" t="n"/>
      <x:c r="C72" s="1" t="n"/>
      <x:c r="D72" s="14" t="n"/>
      <x:c r="E72" s="14" t="n"/>
      <x:c r="F72" s="14" t="n"/>
      <x:c r="G72" s="14" t="n"/>
      <x:c r="H72" s="14" t="n"/>
      <x:c r="I72" s="14" t="n"/>
      <x:c r="J72" s="14" t="n"/>
      <x:c r="K72" s="14" t="n"/>
      <x:c r="L72" s="14" t="n"/>
      <x:c r="M72" s="14" t="n"/>
      <x:c r="N72" s="14" t="n"/>
      <x:c r="O72" s="1" t="n"/>
    </x:row>
    <x:row r="73" ht="22" customHeight="1">
      <x:c r="A73" s="1" t="n"/>
      <x:c r="B73" s="1" t="n"/>
      <x:c r="C73" s="1" t="n"/>
      <x:c r="D73" s="14" t="n"/>
      <x:c r="E73" s="14" t="n"/>
      <x:c r="F73" s="14" t="n"/>
      <x:c r="G73" s="14" t="n"/>
      <x:c r="H73" s="14" t="n"/>
      <x:c r="I73" s="14" t="n"/>
      <x:c r="J73" s="14" t="n"/>
      <x:c r="K73" s="14" t="n"/>
      <x:c r="L73" s="14" t="n"/>
      <x:c r="M73" s="14" t="n"/>
      <x:c r="N73" s="14" t="n"/>
      <x:c r="O73" s="1" t="n"/>
    </x:row>
    <x:row r="74" ht="22" customHeight="1">
      <x:c r="A74" s="1" t="n"/>
      <x:c r="B74" s="1" t="n"/>
      <x:c r="C74" s="1" t="n"/>
      <x:c r="D74" s="14" t="n"/>
      <x:c r="E74" s="14" t="n"/>
      <x:c r="F74" s="14" t="n"/>
      <x:c r="G74" s="14" t="n"/>
      <x:c r="H74" s="14" t="n"/>
      <x:c r="I74" s="14" t="n"/>
      <x:c r="J74" s="14" t="n"/>
      <x:c r="K74" s="14" t="n"/>
      <x:c r="L74" s="14" t="n"/>
      <x:c r="M74" s="14" t="n"/>
      <x:c r="N74" s="14" t="n"/>
      <x:c r="O74" s="1" t="n"/>
    </x:row>
    <x:row r="75" ht="22" customHeight="1">
      <x:c r="A75" s="1" t="n"/>
      <x:c r="B75" s="1" t="n"/>
      <x:c r="C75" s="1" t="n"/>
      <x:c r="D75" s="14" t="n"/>
      <x:c r="E75" s="14" t="n"/>
      <x:c r="F75" s="14" t="n"/>
      <x:c r="G75" s="14" t="n"/>
      <x:c r="H75" s="14" t="n"/>
      <x:c r="I75" s="14" t="n"/>
      <x:c r="J75" s="14" t="n"/>
      <x:c r="K75" s="14" t="n"/>
      <x:c r="L75" s="14" t="n"/>
      <x:c r="M75" s="14" t="n"/>
      <x:c r="N75" s="14" t="n"/>
      <x:c r="O75" s="1" t="n"/>
    </x:row>
    <x:row r="76" ht="22" customHeight="1">
      <x:c r="A76" s="1" t="n"/>
      <x:c r="B76" s="1" t="n"/>
      <x:c r="C76" s="1" t="n"/>
      <x:c r="D76" s="14" t="n"/>
      <x:c r="E76" s="14" t="n"/>
      <x:c r="F76" s="14" t="n"/>
      <x:c r="G76" s="14" t="n"/>
      <x:c r="H76" s="14" t="n"/>
      <x:c r="I76" s="14" t="n"/>
      <x:c r="J76" s="14" t="n"/>
      <x:c r="K76" s="14" t="n"/>
      <x:c r="L76" s="14" t="n"/>
      <x:c r="M76" s="14" t="n"/>
      <x:c r="N76" s="14" t="n"/>
      <x:c r="O76" s="1" t="n"/>
    </x:row>
    <x:row r="77" ht="22" customHeight="1">
      <x:c r="A77" s="1" t="n"/>
      <x:c r="B77" s="1" t="n"/>
      <x:c r="C77" s="1" t="n"/>
      <x:c r="D77" s="14" t="n"/>
      <x:c r="E77" s="14" t="n"/>
      <x:c r="F77" s="14" t="n"/>
      <x:c r="G77" s="14" t="n"/>
      <x:c r="H77" s="14" t="n"/>
      <x:c r="I77" s="14" t="n"/>
      <x:c r="J77" s="14" t="n"/>
      <x:c r="K77" s="14" t="n"/>
      <x:c r="L77" s="14" t="n"/>
      <x:c r="M77" s="14" t="n"/>
      <x:c r="N77" s="14" t="n"/>
      <x:c r="O77" s="1" t="n"/>
    </x:row>
    <x:row r="78" ht="22" customHeight="1">
      <x:c r="A78" s="1" t="n"/>
      <x:c r="B78" s="1" t="n"/>
      <x:c r="C78" s="1" t="n"/>
      <x:c r="D78" s="14" t="n"/>
      <x:c r="E78" s="14" t="n"/>
      <x:c r="F78" s="14" t="n"/>
      <x:c r="G78" s="14" t="n"/>
      <x:c r="H78" s="14" t="n"/>
      <x:c r="I78" s="14" t="n"/>
      <x:c r="J78" s="14" t="n"/>
      <x:c r="K78" s="14" t="n"/>
      <x:c r="L78" s="14" t="n"/>
      <x:c r="M78" s="14" t="n"/>
      <x:c r="N78" s="14" t="n"/>
      <x:c r="O78" s="1" t="n"/>
    </x:row>
    <x:row r="79" ht="22" customHeight="1">
      <x:c r="A79" s="1" t="n"/>
      <x:c r="B79" s="1" t="n"/>
      <x:c r="C79" s="1" t="n"/>
      <x:c r="D79" s="14" t="n"/>
      <x:c r="E79" s="14" t="n"/>
      <x:c r="F79" s="14" t="n"/>
      <x:c r="G79" s="14" t="n"/>
      <x:c r="H79" s="14" t="n"/>
      <x:c r="I79" s="14" t="n"/>
      <x:c r="J79" s="14" t="n"/>
      <x:c r="K79" s="14" t="n"/>
      <x:c r="L79" s="14" t="n"/>
      <x:c r="M79" s="14" t="n"/>
      <x:c r="N79" s="14" t="n"/>
      <x:c r="O79" s="1" t="n"/>
    </x:row>
    <x:row r="80" ht="22" customHeight="1">
      <x:c r="A80" s="1" t="n"/>
      <x:c r="B80" s="1" t="n"/>
      <x:c r="C80" s="1" t="n"/>
      <x:c r="D80" s="14" t="n"/>
      <x:c r="E80" s="14" t="n"/>
      <x:c r="F80" s="14" t="n"/>
      <x:c r="G80" s="14" t="n"/>
      <x:c r="H80" s="14" t="n"/>
      <x:c r="I80" s="14" t="n"/>
      <x:c r="J80" s="14" t="n"/>
      <x:c r="K80" s="14" t="n"/>
      <x:c r="L80" s="14" t="n"/>
      <x:c r="M80" s="14" t="n"/>
      <x:c r="N80" s="14" t="n"/>
      <x:c r="O80" s="1" t="n"/>
    </x:row>
  </x:sheetData>
  <x:dataValidations count="8">
    <x:dataValidation type="whole" errorStyle="stop" operator="between" allowBlank="0" showDropDown="0" showInputMessage="0" showErrorMessage="1" sqref="D4">
      <x:formula1>1</x:formula1>
      <x:formula2>2</x:formula2>
    </x:dataValidation>
    <x:dataValidation type="whole" errorStyle="stop" operator="between" allowBlank="0" showDropDown="0" showInputMessage="0" showErrorMessage="1" sqref="D5">
      <x:formula1>1</x:formula1>
      <x:formula2>3</x:formula2>
    </x:dataValidation>
    <x:dataValidation type="whole" errorStyle="stop" operator="greaterThanOrEqual" allowBlank="1" showDropDown="0" showInputMessage="0" showErrorMessage="1" errorTitle="Entrada inválida" error="Use valores válidos conforme a regra do campo." sqref="D9:D11">
      <x:formula1>0</x:formula1>
    </x:dataValidation>
    <x:dataValidation type="whole" errorStyle="stop" operator="greaterThanOrEqual" allowBlank="1" showDropDown="0" showInputMessage="0" showErrorMessage="1" errorTitle="Entrada inválida" error="Use valores válidos conforme a regra do campo." sqref="D21:N21">
      <x:formula1>0</x:formula1>
    </x:dataValidation>
    <x:dataValidation type="decimal" errorStyle="stop" operator="greaterThanOrEqual" allowBlank="1" showDropDown="0" showInputMessage="0" showErrorMessage="1" errorTitle="Entrada inválida" error="Use valores válidos conforme a regra do campo." sqref="D22:N23">
      <x:formula1>0</x:formula1>
    </x:dataValidation>
    <x:dataValidation type="decimal" errorStyle="stop" operator="greaterThanOrEqual" allowBlank="1" showDropDown="0" showInputMessage="0" showErrorMessage="1" errorTitle="Entrada inválida" error="Use valores válidos conforme a regra do campo." sqref="D25:N38">
      <x:formula1>0</x:formula1>
    </x:dataValidation>
    <x:dataValidation type="decimal" errorStyle="stop" operator="greaterThan" allowBlank="1" showDropDown="0" showInputMessage="0" showErrorMessage="1" errorTitle="Entrada inválida" error="Use valores válidos conforme a regra do campo." sqref="D12">
      <x:formula1>-1</x:formula1>
    </x:dataValidation>
    <x:dataValidation type="decimal" errorStyle="stop" operator="greaterThan" allowBlank="1" showDropDown="0" showInputMessage="0" showErrorMessage="1" errorTitle="Entrada inválida" error="Use valores válidos conforme a regra do campo." sqref="D6:D8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14" topLeftCell="D15" activePane="bottomRight" state="frozen"/>
    </x:sheetView>
  </x:sheetViews>
  <x:sheetFormatPr baseColWidth="8" defaultRowHeight="15"/>
  <x:cols>
    <x:col min="1" max="1" width="3" customWidth="1"/>
    <x:col min="2" max="2" width="3" customWidth="1"/>
    <x:col min="3" max="3" width="50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  <x:col min="9" max="9" width="15" customWidth="1"/>
    <x:col min="10" max="10" width="15" customWidth="1"/>
    <x:col min="11" max="11" width="15" customWidth="1"/>
    <x:col min="12" max="12" width="15" customWidth="1"/>
    <x:col min="13" max="13" width="15" customWidth="1"/>
    <x:col min="14" max="14" width="15" customWidth="1"/>
  </x:cols>
  <x:sheetData>
    <x:row r="1" ht="22" customHeight="1">
      <x:c r="A1" s="1" t="n"/>
      <x:c r="B1" s="1" t="n"/>
      <x:c r="C1" s="1" t="n"/>
      <x:c r="D1" s="14" t="n"/>
      <x:c r="E1" s="14" t="n"/>
      <x:c r="F1" s="14" t="n"/>
      <x:c r="G1" s="14" t="n"/>
      <x:c r="H1" s="14" t="n"/>
      <x:c r="I1" s="14" t="n"/>
      <x:c r="J1" s="14" t="n"/>
      <x:c r="K1" s="14" t="n"/>
      <x:c r="L1" s="14" t="n"/>
      <x:c r="M1" s="14" t="n"/>
      <x:c r="N1" s="14" t="n"/>
      <x:c r="O1" s="1" t="n"/>
    </x:row>
    <x:row r="2" ht="22" customHeight="1">
      <x:c r="A2" s="1" t="n"/>
      <x:c r="B2" s="1" t="n"/>
      <x:c r="C2" s="3" t="inlineStr">
        <x:is>
          <x:t xml:space="preserve">Fluxo 2026 inicial e 2027–2036 (USD)</x:t>
        </x:is>
      </x:c>
      <x:c r="D2" s="14" t="n"/>
      <x:c r="E2" s="14" t="n"/>
      <x:c r="F2" s="14" t="n"/>
      <x:c r="G2" s="14" t="n"/>
      <x:c r="H2" s="14" t="n"/>
      <x:c r="I2" s="14" t="n"/>
      <x:c r="J2" s="14" t="n"/>
      <x:c r="K2" s="14" t="n"/>
      <x:c r="L2" s="14" t="n"/>
      <x:c r="M2" s="14" t="n"/>
      <x:c r="N2" s="14" t="n"/>
      <x:c r="O2" s="1" t="n"/>
    </x:row>
    <x:row r="3" ht="22" customHeight="1">
      <x:c r="A3" s="1" t="n"/>
      <x:c r="B3" s="1" t="n"/>
      <x:c r="C3" s="1" t="n"/>
      <x:c r="D3" s="14" t="n"/>
      <x:c r="E3" s="14" t="n"/>
      <x:c r="F3" s="14" t="n"/>
      <x:c r="G3" s="14" t="n"/>
      <x:c r="H3" s="14" t="n"/>
      <x:c r="I3" s="14" t="n"/>
      <x:c r="J3" s="14" t="n"/>
      <x:c r="K3" s="14" t="n"/>
      <x:c r="L3" s="14" t="n"/>
      <x:c r="M3" s="14" t="n"/>
      <x:c r="N3" s="14" t="n"/>
      <x:c r="O3" s="1" t="n"/>
    </x:row>
    <x:row r="4" ht="22" customHeight="1">
      <x:c r="A4" s="1" t="n"/>
      <x:c r="B4" s="1" t="n"/>
      <x:c r="C4" s="1" t="inlineStr">
        <x:is>
          <x:t xml:space="preserve">Compra selecionada (ha)</x:t>
        </x:is>
      </x:c>
      <x:c r="D4" s="14" t="n">
        <x:f>CHOOSE('Entradas'!D4,'Entradas'!D6,'Entradas'!D7)</x:f>
        <x:v>70</x:v>
      </x:c>
      <x:c r="E4" s="14" t="n"/>
      <x:c r="F4" s="14" t="n"/>
      <x:c r="G4" s="14" t="n"/>
      <x:c r="H4" s="14" t="n"/>
      <x:c r="I4" s="14" t="n"/>
      <x:c r="J4" s="14" t="n"/>
      <x:c r="K4" s="14" t="n"/>
      <x:c r="L4" s="14" t="n"/>
      <x:c r="M4" s="14" t="n"/>
      <x:c r="N4" s="14" t="n"/>
      <x:c r="O4" s="1" t="n"/>
    </x:row>
    <x:row r="5" ht="22" customHeight="1">
      <x:c r="A5" s="1" t="n"/>
      <x:c r="B5" s="1" t="n"/>
      <x:c r="C5" s="1" t="inlineStr">
        <x:is>
          <x:t xml:space="preserve">Estratégia</x:t>
        </x:is>
      </x:c>
      <x:c r="D5" s="14" t="str">
        <x:f>CHOOSE('Entradas'!D5,"Comercial","Patrimonial","Híbrida")</x:f>
        <x:v>Comercial</x:v>
      </x:c>
      <x:c r="E5" s="14" t="n"/>
      <x:c r="F5" s="14" t="n"/>
      <x:c r="G5" s="14" t="n"/>
      <x:c r="H5" s="14" t="n"/>
      <x:c r="I5" s="14" t="n"/>
      <x:c r="J5" s="14" t="n"/>
      <x:c r="K5" s="14" t="n"/>
      <x:c r="L5" s="14" t="n"/>
      <x:c r="M5" s="14" t="n"/>
      <x:c r="N5" s="14" t="n"/>
      <x:c r="O5" s="1" t="n"/>
    </x:row>
    <x:row r="6" ht="22" customHeight="1">
      <x:c r="A6" s="1" t="n"/>
      <x:c r="B6" s="1" t="n"/>
      <x:c r="C6" s="1" t="n"/>
      <x:c r="D6" s="14" t="n"/>
      <x:c r="E6" s="14" t="n"/>
      <x:c r="F6" s="14" t="n"/>
      <x:c r="G6" s="14" t="n"/>
      <x:c r="H6" s="14" t="n"/>
      <x:c r="I6" s="14" t="n"/>
      <x:c r="J6" s="14" t="n"/>
      <x:c r="K6" s="14" t="n"/>
      <x:c r="L6" s="14" t="n"/>
      <x:c r="M6" s="14" t="n"/>
      <x:c r="N6" s="14" t="n"/>
      <x:c r="O6" s="1" t="n"/>
    </x:row>
    <x:row r="7" ht="22" customHeight="1">
      <x:c r="A7" s="1" t="n"/>
      <x:c r="B7" s="1" t="n"/>
      <x:c r="C7" s="1" t="inlineStr">
        <x:is>
          <x:t xml:space="preserve">Terreno: referência total USD</x:t>
        </x:is>
      </x:c>
      <x:c r="D7" s="14" t="n">
        <x:f>D4*10000*'Entradas'!D8</x:f>
        <x:v>8750000</x:v>
      </x:c>
      <x:c r="E7" s="14" t="n"/>
      <x:c r="F7" s="14" t="n"/>
      <x:c r="G7" s="14" t="n"/>
      <x:c r="H7" s="14" t="n"/>
      <x:c r="I7" s="14" t="n"/>
      <x:c r="J7" s="14" t="n"/>
      <x:c r="K7" s="14" t="n"/>
      <x:c r="L7" s="14" t="n"/>
      <x:c r="M7" s="14" t="n"/>
      <x:c r="N7" s="14" t="n"/>
      <x:c r="O7" s="1" t="n"/>
    </x:row>
    <x:row r="8" ht="22" customHeight="1">
      <x:c r="A8" s="1" t="n"/>
      <x:c r="B8" s="1" t="n"/>
      <x:c r="C8" s="1" t="inlineStr">
        <x:is>
          <x:t xml:space="preserve">Terreno por lote do programa USD</x:t>
        </x:is>
      </x:c>
      <x:c r="D8" s="14" t="n">
        <x:f>D7/'Entradas'!D9</x:f>
        <x:v>87500</x:v>
      </x:c>
      <x:c r="E8" s="14" t="n"/>
      <x:c r="F8" s="14" t="n"/>
      <x:c r="G8" s="14" t="n"/>
      <x:c r="H8" s="14" t="n"/>
      <x:c r="I8" s="14" t="n"/>
      <x:c r="J8" s="14" t="n"/>
      <x:c r="K8" s="14" t="n"/>
      <x:c r="L8" s="14" t="n"/>
      <x:c r="M8" s="14" t="n"/>
      <x:c r="N8" s="14" t="n"/>
      <x:c r="O8" s="1" t="n"/>
    </x:row>
    <x:row r="9" ht="22" customHeight="1">
      <x:c r="A9" s="1" t="n"/>
      <x:c r="B9" s="1" t="n"/>
      <x:c r="C9" s="1" t="inlineStr">
        <x:is>
          <x:t xml:space="preserve">Lotes destinados à venda</x:t>
        </x:is>
      </x:c>
      <x:c r="D9" s="14" t="n">
        <x:f>IF('Entradas'!D5=1,'Entradas'!D9,IF('Entradas'!D5=2,0,IF(ISNUMBER('Entradas'!D10),'Entradas'!D10,NA())))</x:f>
        <x:v>100</x:v>
      </x:c>
      <x:c r="E9" s="14" t="n"/>
      <x:c r="F9" s="14" t="n"/>
      <x:c r="G9" s="14" t="n"/>
      <x:c r="H9" s="14" t="n"/>
      <x:c r="I9" s="14" t="n"/>
      <x:c r="J9" s="14" t="n"/>
      <x:c r="K9" s="14" t="n"/>
      <x:c r="L9" s="14" t="n"/>
      <x:c r="M9" s="14" t="n"/>
      <x:c r="N9" s="14" t="n"/>
      <x:c r="O9" s="1" t="n"/>
    </x:row>
    <x:row r="10" ht="22" customHeight="1">
      <x:c r="A10" s="1" t="n"/>
      <x:c r="B10" s="1" t="n"/>
      <x:c r="C10" s="1" t="inlineStr">
        <x:is>
          <x:t xml:space="preserve">Lotes retidos</x:t>
        </x:is>
      </x:c>
      <x:c r="D10" s="14" t="n">
        <x:f>IF('Entradas'!D5=1,0,IF('Entradas'!D5=2,'Entradas'!D9,IF(ISNUMBER('Entradas'!D11),'Entradas'!D11,NA())))</x:f>
        <x:v>0</x:v>
      </x:c>
      <x:c r="E10" s="14" t="n"/>
      <x:c r="F10" s="14" t="n"/>
      <x:c r="G10" s="14" t="n"/>
      <x:c r="H10" s="14" t="n"/>
      <x:c r="I10" s="14" t="n"/>
      <x:c r="J10" s="14" t="n"/>
      <x:c r="K10" s="14" t="n"/>
      <x:c r="L10" s="14" t="n"/>
      <x:c r="M10" s="14" t="n"/>
      <x:c r="N10" s="14" t="n"/>
      <x:c r="O10" s="1" t="n"/>
    </x:row>
    <x:row r="11" ht="22" customHeight="1">
      <x:c r="A11" s="1" t="n"/>
      <x:c r="B11" s="1" t="n"/>
      <x:c r="C11" s="1" t="inlineStr">
        <x:is>
          <x:t xml:space="preserve">Diferença alocação vs programa (0)</x:t>
        </x:is>
      </x:c>
      <x:c r="D11" s="14" t="n">
        <x:f>D9+D10-'Entradas'!D9</x:f>
        <x:v>0</x:v>
      </x:c>
      <x:c r="E11" s="14" t="n"/>
      <x:c r="F11" s="14" t="n"/>
      <x:c r="G11" s="14" t="n"/>
      <x:c r="H11" s="14" t="n"/>
      <x:c r="I11" s="14" t="n"/>
      <x:c r="J11" s="14" t="n"/>
      <x:c r="K11" s="14" t="n"/>
      <x:c r="L11" s="14" t="n"/>
      <x:c r="M11" s="14" t="n"/>
      <x:c r="N11" s="14" t="n"/>
      <x:c r="O11" s="1" t="n"/>
    </x:row>
    <x:row r="12" ht="22" customHeight="1">
      <x:c r="A12" s="1" t="n"/>
      <x:c r="B12" s="1" t="n"/>
      <x:c r="C12" s="1" t="n"/>
      <x:c r="D12" s="14" t="n"/>
      <x:c r="E12" s="14" t="n"/>
      <x:c r="F12" s="14" t="n"/>
      <x:c r="G12" s="14" t="n"/>
      <x:c r="H12" s="14" t="n"/>
      <x:c r="I12" s="14" t="n"/>
      <x:c r="J12" s="14" t="n"/>
      <x:c r="K12" s="14" t="n"/>
      <x:c r="L12" s="14" t="n"/>
      <x:c r="M12" s="14" t="n"/>
      <x:c r="N12" s="14" t="n"/>
      <x:c r="O12" s="1" t="n"/>
    </x:row>
    <x:row r="13" ht="22" customHeight="1">
      <x:c r="A13" s="1" t="n"/>
      <x:c r="B13" s="1" t="n"/>
      <x:c r="C13" s="9" t="inlineStr">
        <x:is>
          <x:t xml:space="preserve">Caixa antes de financiamento; inputs ausentes = n.a.</x:t>
        </x:is>
      </x:c>
      <x:c r="D13" s="15" t="n"/>
      <x:c r="E13" s="15" t="n"/>
      <x:c r="F13" s="15" t="n"/>
      <x:c r="G13" s="15" t="n"/>
      <x:c r="H13" s="15" t="n"/>
      <x:c r="I13" s="15" t="n"/>
      <x:c r="J13" s="15" t="n"/>
      <x:c r="K13" s="15" t="n"/>
      <x:c r="L13" s="15" t="n"/>
      <x:c r="M13" s="15" t="n"/>
      <x:c r="N13" s="15" t="n"/>
      <x:c r="O13" s="1" t="n"/>
    </x:row>
    <x:row r="14" ht="22" customHeight="1">
      <x:c r="A14" s="1" t="n"/>
      <x:c r="B14" s="1" t="n"/>
      <x:c r="C14" s="1" t="n"/>
      <x:c r="D14" s="19" t="n">
        <x:v>2026</x:v>
      </x:c>
      <x:c r="E14" s="19" t="n">
        <x:v>2027</x:v>
      </x:c>
      <x:c r="F14" s="19" t="n">
        <x:v>2028</x:v>
      </x:c>
      <x:c r="G14" s="19" t="n">
        <x:v>2029</x:v>
      </x:c>
      <x:c r="H14" s="19" t="n">
        <x:v>2030</x:v>
      </x:c>
      <x:c r="I14" s="19" t="n">
        <x:v>2031</x:v>
      </x:c>
      <x:c r="J14" s="19" t="n">
        <x:v>2032</x:v>
      </x:c>
      <x:c r="K14" s="19" t="n">
        <x:v>2033</x:v>
      </x:c>
      <x:c r="L14" s="19" t="n">
        <x:v>2034</x:v>
      </x:c>
      <x:c r="M14" s="19" t="n">
        <x:v>2035</x:v>
      </x:c>
      <x:c r="N14" s="19" t="n">
        <x:v>2036</x:v>
      </x:c>
      <x:c r="O14" s="1" t="n"/>
    </x:row>
    <x:row r="15" ht="22" customHeight="1">
      <x:c r="A15" s="1" t="n"/>
      <x:c r="B15" s="1" t="n"/>
      <x:c r="C15" s="1" t="inlineStr">
        <x:is>
          <x:t xml:space="preserve">Lotes vendidos no ano</x:t>
        </x:is>
      </x:c>
      <x:c r="D15" s="14" t="e">
        <x:f>IF($D$9=0,0,IF(ISNUMBER('Entradas'!D21),'Entradas'!D21,NA()))</x:f>
        <x:v>#N/A</x:v>
      </x:c>
      <x:c r="E15" s="14" t="e">
        <x:f>IF($D$9=0,0,IF(ISNUMBER('Entradas'!E21),'Entradas'!E21,NA()))</x:f>
        <x:v>#N/A</x:v>
      </x:c>
      <x:c r="F15" s="14" t="e">
        <x:f>IF($D$9=0,0,IF(ISNUMBER('Entradas'!F21),'Entradas'!F21,NA()))</x:f>
        <x:v>#N/A</x:v>
      </x:c>
      <x:c r="G15" s="14" t="e">
        <x:f>IF($D$9=0,0,IF(ISNUMBER('Entradas'!G21),'Entradas'!G21,NA()))</x:f>
        <x:v>#N/A</x:v>
      </x:c>
      <x:c r="H15" s="14" t="e">
        <x:f>IF($D$9=0,0,IF(ISNUMBER('Entradas'!H21),'Entradas'!H21,NA()))</x:f>
        <x:v>#N/A</x:v>
      </x:c>
      <x:c r="I15" s="14" t="e">
        <x:f>IF($D$9=0,0,IF(ISNUMBER('Entradas'!I21),'Entradas'!I21,NA()))</x:f>
        <x:v>#N/A</x:v>
      </x:c>
      <x:c r="J15" s="14" t="e">
        <x:f>IF($D$9=0,0,IF(ISNUMBER('Entradas'!J21),'Entradas'!J21,NA()))</x:f>
        <x:v>#N/A</x:v>
      </x:c>
      <x:c r="K15" s="14" t="e">
        <x:f>IF($D$9=0,0,IF(ISNUMBER('Entradas'!K21),'Entradas'!K21,NA()))</x:f>
        <x:v>#N/A</x:v>
      </x:c>
      <x:c r="L15" s="14" t="e">
        <x:f>IF($D$9=0,0,IF(ISNUMBER('Entradas'!L21),'Entradas'!L21,NA()))</x:f>
        <x:v>#N/A</x:v>
      </x:c>
      <x:c r="M15" s="14" t="e">
        <x:f>IF($D$9=0,0,IF(ISNUMBER('Entradas'!M21),'Entradas'!M21,NA()))</x:f>
        <x:v>#N/A</x:v>
      </x:c>
      <x:c r="N15" s="14" t="e">
        <x:f>IF($D$9=0,0,IF(ISNUMBER('Entradas'!N21),'Entradas'!N21,NA()))</x:f>
        <x:v>#N/A</x:v>
      </x:c>
      <x:c r="O15" s="1" t="n"/>
    </x:row>
    <x:row r="16" ht="22" customHeight="1">
      <x:c r="A16" s="1" t="n"/>
      <x:c r="B16" s="1" t="n"/>
      <x:c r="C16" s="1" t="inlineStr">
        <x:is>
          <x:t xml:space="preserve">Lotes vendidos acumulados</x:t>
        </x:is>
      </x:c>
      <x:c r="D16" s="14" t="e">
        <x:f>D15</x:f>
        <x:v>#N/A</x:v>
      </x:c>
      <x:c r="E16" s="14" t="e">
        <x:f>D16+E15</x:f>
        <x:v>#N/A</x:v>
      </x:c>
      <x:c r="F16" s="14" t="e">
        <x:f>E16+F15</x:f>
        <x:v>#N/A</x:v>
      </x:c>
      <x:c r="G16" s="14" t="e">
        <x:f>F16+G15</x:f>
        <x:v>#N/A</x:v>
      </x:c>
      <x:c r="H16" s="14" t="e">
        <x:f>G16+H15</x:f>
        <x:v>#N/A</x:v>
      </x:c>
      <x:c r="I16" s="14" t="e">
        <x:f>H16+I15</x:f>
        <x:v>#N/A</x:v>
      </x:c>
      <x:c r="J16" s="14" t="e">
        <x:f>I16+J15</x:f>
        <x:v>#N/A</x:v>
      </x:c>
      <x:c r="K16" s="14" t="e">
        <x:f>J16+K15</x:f>
        <x:v>#N/A</x:v>
      </x:c>
      <x:c r="L16" s="14" t="e">
        <x:f>K16+L15</x:f>
        <x:v>#N/A</x:v>
      </x:c>
      <x:c r="M16" s="14" t="e">
        <x:f>L16+M15</x:f>
        <x:v>#N/A</x:v>
      </x:c>
      <x:c r="N16" s="14" t="e">
        <x:f>M16+N15</x:f>
        <x:v>#N/A</x:v>
      </x:c>
      <x:c r="O16" s="1" t="n"/>
    </x:row>
    <x:row r="17" ht="22" customHeight="1">
      <x:c r="A17" s="1" t="n"/>
      <x:c r="B17" s="1" t="n"/>
      <x:c r="C17" s="1" t="inlineStr">
        <x:is>
          <x:t xml:space="preserve">Lotes ainda destinados à venda</x:t>
        </x:is>
      </x:c>
      <x:c r="D17" s="14" t="e">
        <x:f>$D$9-D16</x:f>
        <x:v>#N/A</x:v>
      </x:c>
      <x:c r="E17" s="14" t="e">
        <x:f>$D$9-E16</x:f>
        <x:v>#N/A</x:v>
      </x:c>
      <x:c r="F17" s="14" t="e">
        <x:f>$D$9-F16</x:f>
        <x:v>#N/A</x:v>
      </x:c>
      <x:c r="G17" s="14" t="e">
        <x:f>$D$9-G16</x:f>
        <x:v>#N/A</x:v>
      </x:c>
      <x:c r="H17" s="14" t="e">
        <x:f>$D$9-H16</x:f>
        <x:v>#N/A</x:v>
      </x:c>
      <x:c r="I17" s="14" t="e">
        <x:f>$D$9-I16</x:f>
        <x:v>#N/A</x:v>
      </x:c>
      <x:c r="J17" s="14" t="e">
        <x:f>$D$9-J16</x:f>
        <x:v>#N/A</x:v>
      </x:c>
      <x:c r="K17" s="14" t="e">
        <x:f>$D$9-K16</x:f>
        <x:v>#N/A</x:v>
      </x:c>
      <x:c r="L17" s="14" t="e">
        <x:f>$D$9-L16</x:f>
        <x:v>#N/A</x:v>
      </x:c>
      <x:c r="M17" s="14" t="e">
        <x:f>$D$9-M16</x:f>
        <x:v>#N/A</x:v>
      </x:c>
      <x:c r="N17" s="14" t="e">
        <x:f>$D$9-N16</x:f>
        <x:v>#N/A</x:v>
      </x:c>
      <x:c r="O17" s="1" t="n"/>
    </x:row>
    <x:row r="18" ht="22" customHeight="1">
      <x:c r="A18" s="1" t="n"/>
      <x:c r="B18" s="1" t="n"/>
      <x:c r="C18" s="1" t="inlineStr">
        <x:is>
          <x:t xml:space="preserve">Lotes retidos (fora da receita de venda)</x:t>
        </x:is>
      </x:c>
      <x:c r="D18" s="14" t="n">
        <x:f>$D$10</x:f>
        <x:v>0</x:v>
      </x:c>
      <x:c r="E18" s="14" t="n">
        <x:f>$D$10</x:f>
        <x:v>0</x:v>
      </x:c>
      <x:c r="F18" s="14" t="n">
        <x:f>$D$10</x:f>
        <x:v>0</x:v>
      </x:c>
      <x:c r="G18" s="14" t="n">
        <x:f>$D$10</x:f>
        <x:v>0</x:v>
      </x:c>
      <x:c r="H18" s="14" t="n">
        <x:f>$D$10</x:f>
        <x:v>0</x:v>
      </x:c>
      <x:c r="I18" s="14" t="n">
        <x:f>$D$10</x:f>
        <x:v>0</x:v>
      </x:c>
      <x:c r="J18" s="14" t="n">
        <x:f>$D$10</x:f>
        <x:v>0</x:v>
      </x:c>
      <x:c r="K18" s="14" t="n">
        <x:f>$D$10</x:f>
        <x:v>0</x:v>
      </x:c>
      <x:c r="L18" s="14" t="n">
        <x:f>$D$10</x:f>
        <x:v>0</x:v>
      </x:c>
      <x:c r="M18" s="14" t="n">
        <x:f>$D$10</x:f>
        <x:v>0</x:v>
      </x:c>
      <x:c r="N18" s="14" t="n">
        <x:f>$D$10</x:f>
        <x:v>0</x:v>
      </x:c>
      <x:c r="O18" s="1" t="n"/>
    </x:row>
    <x:row r="19" ht="22" customHeight="1">
      <x:c r="A19" s="1" t="n"/>
      <x:c r="B19" s="1" t="n"/>
      <x:c r="C19" s="1" t="inlineStr">
        <x:is>
          <x:t xml:space="preserve">Receita de venda</x:t>
        </x:is>
      </x:c>
      <x:c r="D19" s="14" t="e">
        <x:f>IF(Validacao!$B$2=0,IF(D15=0,0,IF(ISNUMBER('Entradas'!D22),D15*'Entradas'!D22,NA())),NA())</x:f>
        <x:v>#N/A</x:v>
      </x:c>
      <x:c r="E19" s="14" t="e">
        <x:f>IF(Validacao!$B$2=0,IF(E15=0,0,IF(ISNUMBER('Entradas'!E22),E15*'Entradas'!E22,NA())),NA())</x:f>
        <x:v>#N/A</x:v>
      </x:c>
      <x:c r="F19" s="14" t="e">
        <x:f>IF(Validacao!$B$2=0,IF(F15=0,0,IF(ISNUMBER('Entradas'!F22),F15*'Entradas'!F22,NA())),NA())</x:f>
        <x:v>#N/A</x:v>
      </x:c>
      <x:c r="G19" s="14" t="e">
        <x:f>IF(Validacao!$B$2=0,IF(G15=0,0,IF(ISNUMBER('Entradas'!G22),G15*'Entradas'!G22,NA())),NA())</x:f>
        <x:v>#N/A</x:v>
      </x:c>
      <x:c r="H19" s="14" t="e">
        <x:f>IF(Validacao!$B$2=0,IF(H15=0,0,IF(ISNUMBER('Entradas'!H22),H15*'Entradas'!H22,NA())),NA())</x:f>
        <x:v>#N/A</x:v>
      </x:c>
      <x:c r="I19" s="14" t="e">
        <x:f>IF(Validacao!$B$2=0,IF(I15=0,0,IF(ISNUMBER('Entradas'!I22),I15*'Entradas'!I22,NA())),NA())</x:f>
        <x:v>#N/A</x:v>
      </x:c>
      <x:c r="J19" s="14" t="e">
        <x:f>IF(Validacao!$B$2=0,IF(J15=0,0,IF(ISNUMBER('Entradas'!J22),J15*'Entradas'!J22,NA())),NA())</x:f>
        <x:v>#N/A</x:v>
      </x:c>
      <x:c r="K19" s="14" t="e">
        <x:f>IF(Validacao!$B$2=0,IF(K15=0,0,IF(ISNUMBER('Entradas'!K22),K15*'Entradas'!K22,NA())),NA())</x:f>
        <x:v>#N/A</x:v>
      </x:c>
      <x:c r="L19" s="14" t="e">
        <x:f>IF(Validacao!$B$2=0,IF(L15=0,0,IF(ISNUMBER('Entradas'!L22),L15*'Entradas'!L22,NA())),NA())</x:f>
        <x:v>#N/A</x:v>
      </x:c>
      <x:c r="M19" s="14" t="e">
        <x:f>IF(Validacao!$B$2=0,IF(M15=0,0,IF(ISNUMBER('Entradas'!M22),M15*'Entradas'!M22,NA())),NA())</x:f>
        <x:v>#N/A</x:v>
      </x:c>
      <x:c r="N19" s="14" t="e">
        <x:f>IF(Validacao!$B$2=0,IF(N15=0,0,IF(ISNUMBER('Entradas'!N22),N15*'Entradas'!N22,NA())),NA())</x:f>
        <x:v>#N/A</x:v>
      </x:c>
      <x:c r="O19" s="1" t="n"/>
    </x:row>
    <x:row r="20" ht="22" customHeight="1">
      <x:c r="A20" s="1" t="n"/>
      <x:c r="B20" s="1" t="n"/>
      <x:c r="C20" s="1" t="inlineStr">
        <x:is>
          <x:t xml:space="preserve">Receita operacional</x:t>
        </x:is>
      </x:c>
      <x:c r="D20" s="14" t="e">
        <x:f>IF(Validacao!$B$2=0,IF(ISNUMBER('Entradas'!D36),'Entradas'!D36,NA()),NA())</x:f>
        <x:v>#N/A</x:v>
      </x:c>
      <x:c r="E20" s="14" t="e">
        <x:f>IF(Validacao!$B$2=0,IF(ISNUMBER('Entradas'!E36),'Entradas'!E36,NA()),NA())</x:f>
        <x:v>#N/A</x:v>
      </x:c>
      <x:c r="F20" s="14" t="e">
        <x:f>IF(Validacao!$B$2=0,IF(ISNUMBER('Entradas'!F36),'Entradas'!F36,NA()),NA())</x:f>
        <x:v>#N/A</x:v>
      </x:c>
      <x:c r="G20" s="14" t="e">
        <x:f>IF(Validacao!$B$2=0,IF(ISNUMBER('Entradas'!G36),'Entradas'!G36,NA()),NA())</x:f>
        <x:v>#N/A</x:v>
      </x:c>
      <x:c r="H20" s="14" t="e">
        <x:f>IF(Validacao!$B$2=0,IF(ISNUMBER('Entradas'!H36),'Entradas'!H36,NA()),NA())</x:f>
        <x:v>#N/A</x:v>
      </x:c>
      <x:c r="I20" s="14" t="e">
        <x:f>IF(Validacao!$B$2=0,IF(ISNUMBER('Entradas'!I36),'Entradas'!I36,NA()),NA())</x:f>
        <x:v>#N/A</x:v>
      </x:c>
      <x:c r="J20" s="14" t="e">
        <x:f>IF(Validacao!$B$2=0,IF(ISNUMBER('Entradas'!J36),'Entradas'!J36,NA()),NA())</x:f>
        <x:v>#N/A</x:v>
      </x:c>
      <x:c r="K20" s="14" t="e">
        <x:f>IF(Validacao!$B$2=0,IF(ISNUMBER('Entradas'!K36),'Entradas'!K36,NA()),NA())</x:f>
        <x:v>#N/A</x:v>
      </x:c>
      <x:c r="L20" s="14" t="e">
        <x:f>IF(Validacao!$B$2=0,IF(ISNUMBER('Entradas'!L36),'Entradas'!L36,NA()),NA())</x:f>
        <x:v>#N/A</x:v>
      </x:c>
      <x:c r="M20" s="14" t="e">
        <x:f>IF(Validacao!$B$2=0,IF(ISNUMBER('Entradas'!M36),'Entradas'!M36,NA()),NA())</x:f>
        <x:v>#N/A</x:v>
      </x:c>
      <x:c r="N20" s="14" t="e">
        <x:f>IF(Validacao!$B$2=0,IF(ISNUMBER('Entradas'!N36),'Entradas'!N36,NA()),NA())</x:f>
        <x:v>#N/A</x:v>
      </x:c>
      <x:c r="O20" s="1" t="n"/>
    </x:row>
    <x:row r="21" ht="22" customHeight="1">
      <x:c r="A21" s="1" t="n"/>
      <x:c r="B21" s="1" t="n"/>
      <x:c r="C21" s="1" t="inlineStr">
        <x:is>
          <x:t xml:space="preserve">Recebimentos totais</x:t>
        </x:is>
      </x:c>
      <x:c r="D21" s="14" t="e">
        <x:f>IF(Validacao!$B$2=0,SUM(D19:D20),NA())</x:f>
        <x:v>#N/A</x:v>
      </x:c>
      <x:c r="E21" s="14" t="e">
        <x:f>IF(Validacao!$B$2=0,SUM(E19:E20),NA())</x:f>
        <x:v>#N/A</x:v>
      </x:c>
      <x:c r="F21" s="14" t="e">
        <x:f>IF(Validacao!$B$2=0,SUM(F19:F20),NA())</x:f>
        <x:v>#N/A</x:v>
      </x:c>
      <x:c r="G21" s="14" t="e">
        <x:f>IF(Validacao!$B$2=0,SUM(G19:G20),NA())</x:f>
        <x:v>#N/A</x:v>
      </x:c>
      <x:c r="H21" s="14" t="e">
        <x:f>IF(Validacao!$B$2=0,SUM(H19:H20),NA())</x:f>
        <x:v>#N/A</x:v>
      </x:c>
      <x:c r="I21" s="14" t="e">
        <x:f>IF(Validacao!$B$2=0,SUM(I19:I20),NA())</x:f>
        <x:v>#N/A</x:v>
      </x:c>
      <x:c r="J21" s="14" t="e">
        <x:f>IF(Validacao!$B$2=0,SUM(J19:J20),NA())</x:f>
        <x:v>#N/A</x:v>
      </x:c>
      <x:c r="K21" s="14" t="e">
        <x:f>IF(Validacao!$B$2=0,SUM(K19:K20),NA())</x:f>
        <x:v>#N/A</x:v>
      </x:c>
      <x:c r="L21" s="14" t="e">
        <x:f>IF(Validacao!$B$2=0,SUM(L19:L20),NA())</x:f>
        <x:v>#N/A</x:v>
      </x:c>
      <x:c r="M21" s="14" t="e">
        <x:f>IF(Validacao!$B$2=0,SUM(M19:M20),NA())</x:f>
        <x:v>#N/A</x:v>
      </x:c>
      <x:c r="N21" s="14" t="e">
        <x:f>IF(Validacao!$B$2=0,SUM(N19:N20),NA())</x:f>
        <x:v>#N/A</x:v>
      </x:c>
      <x:c r="O21" s="1" t="n"/>
    </x:row>
    <x:row r="22" ht="22" customHeight="1">
      <x:c r="A22" s="1" t="n"/>
      <x:c r="B22" s="1" t="n"/>
      <x:c r="C22" s="1" t="n"/>
      <x:c r="D22" s="14" t="n"/>
      <x:c r="E22" s="14" t="n"/>
      <x:c r="F22" s="14" t="n"/>
      <x:c r="G22" s="14" t="n"/>
      <x:c r="H22" s="14" t="n"/>
      <x:c r="I22" s="14" t="n"/>
      <x:c r="J22" s="14" t="n"/>
      <x:c r="K22" s="14" t="n"/>
      <x:c r="L22" s="14" t="n"/>
      <x:c r="M22" s="14" t="n"/>
      <x:c r="N22" s="14" t="n"/>
      <x:c r="O22" s="1" t="n"/>
    </x:row>
    <x:row r="23" ht="22" customHeight="1">
      <x:c r="A23" s="1" t="n"/>
      <x:c r="B23" s="1" t="n"/>
      <x:c r="C23" s="1" t="inlineStr">
        <x:is>
          <x:t xml:space="preserve">Aquisição do terreno (referência)</x:t>
        </x:is>
      </x:c>
      <x:c r="D23" s="14" t="n">
        <x:f>IF(Validacao!$B$2=0,$D$7,NA())</x:f>
        <x:v>8750000</x:v>
      </x:c>
      <x:c r="E23" s="14" t="n">
        <x:f>IF(Validacao!$B$2=0,0,NA())</x:f>
        <x:v>0</x:v>
      </x:c>
      <x:c r="F23" s="14" t="n">
        <x:f>IF(Validacao!$B$2=0,0,NA())</x:f>
        <x:v>0</x:v>
      </x:c>
      <x:c r="G23" s="14" t="n">
        <x:f>IF(Validacao!$B$2=0,0,NA())</x:f>
        <x:v>0</x:v>
      </x:c>
      <x:c r="H23" s="14" t="n">
        <x:f>IF(Validacao!$B$2=0,0,NA())</x:f>
        <x:v>0</x:v>
      </x:c>
      <x:c r="I23" s="14" t="n">
        <x:f>IF(Validacao!$B$2=0,0,NA())</x:f>
        <x:v>0</x:v>
      </x:c>
      <x:c r="J23" s="14" t="n">
        <x:f>IF(Validacao!$B$2=0,0,NA())</x:f>
        <x:v>0</x:v>
      </x:c>
      <x:c r="K23" s="14" t="n">
        <x:f>IF(Validacao!$B$2=0,0,NA())</x:f>
        <x:v>0</x:v>
      </x:c>
      <x:c r="L23" s="14" t="n">
        <x:f>IF(Validacao!$B$2=0,0,NA())</x:f>
        <x:v>0</x:v>
      </x:c>
      <x:c r="M23" s="14" t="n">
        <x:f>IF(Validacao!$B$2=0,0,NA())</x:f>
        <x:v>0</x:v>
      </x:c>
      <x:c r="N23" s="14" t="n">
        <x:f>IF(Validacao!$B$2=0,0,NA())</x:f>
        <x:v>0</x:v>
      </x:c>
      <x:c r="O23" s="1" t="n"/>
    </x:row>
    <x:row r="24" ht="22" customHeight="1">
      <x:c r="A24" s="1" t="n"/>
      <x:c r="B24" s="1" t="n"/>
      <x:c r="C24" s="1" t="inlineStr">
        <x:is>
          <x:t xml:space="preserve">Diligência / levantamentos</x:t>
        </x:is>
      </x:c>
      <x:c r="D24" s="14" t="e">
        <x:f>IF(Validacao!$B$2=0,IF(ISNUMBER('Entradas'!D25),'Entradas'!D25,NA()),NA())</x:f>
        <x:v>#N/A</x:v>
      </x:c>
      <x:c r="E24" s="14" t="e">
        <x:f>IF(Validacao!$B$2=0,IF(ISNUMBER('Entradas'!E25),'Entradas'!E25,NA()),NA())</x:f>
        <x:v>#N/A</x:v>
      </x:c>
      <x:c r="F24" s="14" t="e">
        <x:f>IF(Validacao!$B$2=0,IF(ISNUMBER('Entradas'!F25),'Entradas'!F25,NA()),NA())</x:f>
        <x:v>#N/A</x:v>
      </x:c>
      <x:c r="G24" s="14" t="e">
        <x:f>IF(Validacao!$B$2=0,IF(ISNUMBER('Entradas'!G25),'Entradas'!G25,NA()),NA())</x:f>
        <x:v>#N/A</x:v>
      </x:c>
      <x:c r="H24" s="14" t="e">
        <x:f>IF(Validacao!$B$2=0,IF(ISNUMBER('Entradas'!H25),'Entradas'!H25,NA()),NA())</x:f>
        <x:v>#N/A</x:v>
      </x:c>
      <x:c r="I24" s="14" t="e">
        <x:f>IF(Validacao!$B$2=0,IF(ISNUMBER('Entradas'!I25),'Entradas'!I25,NA()),NA())</x:f>
        <x:v>#N/A</x:v>
      </x:c>
      <x:c r="J24" s="14" t="e">
        <x:f>IF(Validacao!$B$2=0,IF(ISNUMBER('Entradas'!J25),'Entradas'!J25,NA()),NA())</x:f>
        <x:v>#N/A</x:v>
      </x:c>
      <x:c r="K24" s="14" t="e">
        <x:f>IF(Validacao!$B$2=0,IF(ISNUMBER('Entradas'!K25),'Entradas'!K25,NA()),NA())</x:f>
        <x:v>#N/A</x:v>
      </x:c>
      <x:c r="L24" s="14" t="e">
        <x:f>IF(Validacao!$B$2=0,IF(ISNUMBER('Entradas'!L25),'Entradas'!L25,NA()),NA())</x:f>
        <x:v>#N/A</x:v>
      </x:c>
      <x:c r="M24" s="14" t="e">
        <x:f>IF(Validacao!$B$2=0,IF(ISNUMBER('Entradas'!M25),'Entradas'!M25,NA()),NA())</x:f>
        <x:v>#N/A</x:v>
      </x:c>
      <x:c r="N24" s="14" t="e">
        <x:f>IF(Validacao!$B$2=0,IF(ISNUMBER('Entradas'!N25),'Entradas'!N25,NA()),NA())</x:f>
        <x:v>#N/A</x:v>
      </x:c>
      <x:c r="O24" s="1" t="n"/>
    </x:row>
    <x:row r="25" ht="22" customHeight="1">
      <x:c r="A25" s="1" t="n"/>
      <x:c r="B25" s="1" t="n"/>
      <x:c r="C25" s="1" t="inlineStr">
        <x:is>
          <x:t xml:space="preserve">Projetos / licenças</x:t>
        </x:is>
      </x:c>
      <x:c r="D25" s="14" t="e">
        <x:f>IF(Validacao!$B$2=0,IF(ISNUMBER('Entradas'!D26),'Entradas'!D26,NA()),NA())</x:f>
        <x:v>#N/A</x:v>
      </x:c>
      <x:c r="E25" s="14" t="e">
        <x:f>IF(Validacao!$B$2=0,IF(ISNUMBER('Entradas'!E26),'Entradas'!E26,NA()),NA())</x:f>
        <x:v>#N/A</x:v>
      </x:c>
      <x:c r="F25" s="14" t="e">
        <x:f>IF(Validacao!$B$2=0,IF(ISNUMBER('Entradas'!F26),'Entradas'!F26,NA()),NA())</x:f>
        <x:v>#N/A</x:v>
      </x:c>
      <x:c r="G25" s="14" t="e">
        <x:f>IF(Validacao!$B$2=0,IF(ISNUMBER('Entradas'!G26),'Entradas'!G26,NA()),NA())</x:f>
        <x:v>#N/A</x:v>
      </x:c>
      <x:c r="H25" s="14" t="e">
        <x:f>IF(Validacao!$B$2=0,IF(ISNUMBER('Entradas'!H26),'Entradas'!H26,NA()),NA())</x:f>
        <x:v>#N/A</x:v>
      </x:c>
      <x:c r="I25" s="14" t="e">
        <x:f>IF(Validacao!$B$2=0,IF(ISNUMBER('Entradas'!I26),'Entradas'!I26,NA()),NA())</x:f>
        <x:v>#N/A</x:v>
      </x:c>
      <x:c r="J25" s="14" t="e">
        <x:f>IF(Validacao!$B$2=0,IF(ISNUMBER('Entradas'!J26),'Entradas'!J26,NA()),NA())</x:f>
        <x:v>#N/A</x:v>
      </x:c>
      <x:c r="K25" s="14" t="e">
        <x:f>IF(Validacao!$B$2=0,IF(ISNUMBER('Entradas'!K26),'Entradas'!K26,NA()),NA())</x:f>
        <x:v>#N/A</x:v>
      </x:c>
      <x:c r="L25" s="14" t="e">
        <x:f>IF(Validacao!$B$2=0,IF(ISNUMBER('Entradas'!L26),'Entradas'!L26,NA()),NA())</x:f>
        <x:v>#N/A</x:v>
      </x:c>
      <x:c r="M25" s="14" t="e">
        <x:f>IF(Validacao!$B$2=0,IF(ISNUMBER('Entradas'!M26),'Entradas'!M26,NA()),NA())</x:f>
        <x:v>#N/A</x:v>
      </x:c>
      <x:c r="N25" s="14" t="e">
        <x:f>IF(Validacao!$B$2=0,IF(ISNUMBER('Entradas'!N26),'Entradas'!N26,NA()),NA())</x:f>
        <x:v>#N/A</x:v>
      </x:c>
      <x:c r="O25" s="1" t="n"/>
    </x:row>
    <x:row r="26" ht="22" customHeight="1">
      <x:c r="A26" s="1" t="n"/>
      <x:c r="B26" s="1" t="n"/>
      <x:c r="C26" s="1" t="inlineStr">
        <x:is>
          <x:t xml:space="preserve">Infraestrutura / conexões</x:t>
        </x:is>
      </x:c>
      <x:c r="D26" s="14" t="e">
        <x:f>IF(Validacao!$B$2=0,IF(ISNUMBER('Entradas'!D27),'Entradas'!D27,NA()),NA())</x:f>
        <x:v>#N/A</x:v>
      </x:c>
      <x:c r="E26" s="14" t="e">
        <x:f>IF(Validacao!$B$2=0,IF(ISNUMBER('Entradas'!E27),'Entradas'!E27,NA()),NA())</x:f>
        <x:v>#N/A</x:v>
      </x:c>
      <x:c r="F26" s="14" t="e">
        <x:f>IF(Validacao!$B$2=0,IF(ISNUMBER('Entradas'!F27),'Entradas'!F27,NA()),NA())</x:f>
        <x:v>#N/A</x:v>
      </x:c>
      <x:c r="G26" s="14" t="e">
        <x:f>IF(Validacao!$B$2=0,IF(ISNUMBER('Entradas'!G27),'Entradas'!G27,NA()),NA())</x:f>
        <x:v>#N/A</x:v>
      </x:c>
      <x:c r="H26" s="14" t="e">
        <x:f>IF(Validacao!$B$2=0,IF(ISNUMBER('Entradas'!H27),'Entradas'!H27,NA()),NA())</x:f>
        <x:v>#N/A</x:v>
      </x:c>
      <x:c r="I26" s="14" t="e">
        <x:f>IF(Validacao!$B$2=0,IF(ISNUMBER('Entradas'!I27),'Entradas'!I27,NA()),NA())</x:f>
        <x:v>#N/A</x:v>
      </x:c>
      <x:c r="J26" s="14" t="e">
        <x:f>IF(Validacao!$B$2=0,IF(ISNUMBER('Entradas'!J27),'Entradas'!J27,NA()),NA())</x:f>
        <x:v>#N/A</x:v>
      </x:c>
      <x:c r="K26" s="14" t="e">
        <x:f>IF(Validacao!$B$2=0,IF(ISNUMBER('Entradas'!K27),'Entradas'!K27,NA()),NA())</x:f>
        <x:v>#N/A</x:v>
      </x:c>
      <x:c r="L26" s="14" t="e">
        <x:f>IF(Validacao!$B$2=0,IF(ISNUMBER('Entradas'!L27),'Entradas'!L27,NA()),NA())</x:f>
        <x:v>#N/A</x:v>
      </x:c>
      <x:c r="M26" s="14" t="e">
        <x:f>IF(Validacao!$B$2=0,IF(ISNUMBER('Entradas'!M27),'Entradas'!M27,NA()),NA())</x:f>
        <x:v>#N/A</x:v>
      </x:c>
      <x:c r="N26" s="14" t="e">
        <x:f>IF(Validacao!$B$2=0,IF(ISNUMBER('Entradas'!N27),'Entradas'!N27,NA()),NA())</x:f>
        <x:v>#N/A</x:v>
      </x:c>
      <x:c r="O26" s="1" t="n"/>
    </x:row>
    <x:row r="27" ht="22" customHeight="1">
      <x:c r="A27" s="1" t="n"/>
      <x:c r="B27" s="1" t="n"/>
      <x:c r="C27" s="1" t="inlineStr">
        <x:is>
          <x:t xml:space="preserve">Áreas comuns / tecnologia</x:t>
        </x:is>
      </x:c>
      <x:c r="D27" s="14" t="e">
        <x:f>IF(Validacao!$B$2=0,IF(ISNUMBER('Entradas'!D28),'Entradas'!D28,NA()),NA())</x:f>
        <x:v>#N/A</x:v>
      </x:c>
      <x:c r="E27" s="14" t="e">
        <x:f>IF(Validacao!$B$2=0,IF(ISNUMBER('Entradas'!E28),'Entradas'!E28,NA()),NA())</x:f>
        <x:v>#N/A</x:v>
      </x:c>
      <x:c r="F27" s="14" t="e">
        <x:f>IF(Validacao!$B$2=0,IF(ISNUMBER('Entradas'!F28),'Entradas'!F28,NA()),NA())</x:f>
        <x:v>#N/A</x:v>
      </x:c>
      <x:c r="G27" s="14" t="e">
        <x:f>IF(Validacao!$B$2=0,IF(ISNUMBER('Entradas'!G28),'Entradas'!G28,NA()),NA())</x:f>
        <x:v>#N/A</x:v>
      </x:c>
      <x:c r="H27" s="14" t="e">
        <x:f>IF(Validacao!$B$2=0,IF(ISNUMBER('Entradas'!H28),'Entradas'!H28,NA()),NA())</x:f>
        <x:v>#N/A</x:v>
      </x:c>
      <x:c r="I27" s="14" t="e">
        <x:f>IF(Validacao!$B$2=0,IF(ISNUMBER('Entradas'!I28),'Entradas'!I28,NA()),NA())</x:f>
        <x:v>#N/A</x:v>
      </x:c>
      <x:c r="J27" s="14" t="e">
        <x:f>IF(Validacao!$B$2=0,IF(ISNUMBER('Entradas'!J28),'Entradas'!J28,NA()),NA())</x:f>
        <x:v>#N/A</x:v>
      </x:c>
      <x:c r="K27" s="14" t="e">
        <x:f>IF(Validacao!$B$2=0,IF(ISNUMBER('Entradas'!K28),'Entradas'!K28,NA()),NA())</x:f>
        <x:v>#N/A</x:v>
      </x:c>
      <x:c r="L27" s="14" t="e">
        <x:f>IF(Validacao!$B$2=0,IF(ISNUMBER('Entradas'!L28),'Entradas'!L28,NA()),NA())</x:f>
        <x:v>#N/A</x:v>
      </x:c>
      <x:c r="M27" s="14" t="e">
        <x:f>IF(Validacao!$B$2=0,IF(ISNUMBER('Entradas'!M28),'Entradas'!M28,NA()),NA())</x:f>
        <x:v>#N/A</x:v>
      </x:c>
      <x:c r="N27" s="14" t="e">
        <x:f>IF(Validacao!$B$2=0,IF(ISNUMBER('Entradas'!N28),'Entradas'!N28,NA()),NA())</x:f>
        <x:v>#N/A</x:v>
      </x:c>
      <x:c r="O27" s="1" t="n"/>
    </x:row>
    <x:row r="28" ht="22" customHeight="1">
      <x:c r="A28" s="1" t="n"/>
      <x:c r="B28" s="1" t="n"/>
      <x:c r="C28" s="1" t="inlineStr">
        <x:is>
          <x:t xml:space="preserve">Contingência</x:t>
        </x:is>
      </x:c>
      <x:c r="D28" s="14" t="e">
        <x:f>IF(Validacao!$B$2=0,IF(ISNUMBER('Entradas'!D29),'Entradas'!D29,NA()),NA())</x:f>
        <x:v>#N/A</x:v>
      </x:c>
      <x:c r="E28" s="14" t="e">
        <x:f>IF(Validacao!$B$2=0,IF(ISNUMBER('Entradas'!E29),'Entradas'!E29,NA()),NA())</x:f>
        <x:v>#N/A</x:v>
      </x:c>
      <x:c r="F28" s="14" t="e">
        <x:f>IF(Validacao!$B$2=0,IF(ISNUMBER('Entradas'!F29),'Entradas'!F29,NA()),NA())</x:f>
        <x:v>#N/A</x:v>
      </x:c>
      <x:c r="G28" s="14" t="e">
        <x:f>IF(Validacao!$B$2=0,IF(ISNUMBER('Entradas'!G29),'Entradas'!G29,NA()),NA())</x:f>
        <x:v>#N/A</x:v>
      </x:c>
      <x:c r="H28" s="14" t="e">
        <x:f>IF(Validacao!$B$2=0,IF(ISNUMBER('Entradas'!H29),'Entradas'!H29,NA()),NA())</x:f>
        <x:v>#N/A</x:v>
      </x:c>
      <x:c r="I28" s="14" t="e">
        <x:f>IF(Validacao!$B$2=0,IF(ISNUMBER('Entradas'!I29),'Entradas'!I29,NA()),NA())</x:f>
        <x:v>#N/A</x:v>
      </x:c>
      <x:c r="J28" s="14" t="e">
        <x:f>IF(Validacao!$B$2=0,IF(ISNUMBER('Entradas'!J29),'Entradas'!J29,NA()),NA())</x:f>
        <x:v>#N/A</x:v>
      </x:c>
      <x:c r="K28" s="14" t="e">
        <x:f>IF(Validacao!$B$2=0,IF(ISNUMBER('Entradas'!K29),'Entradas'!K29,NA()),NA())</x:f>
        <x:v>#N/A</x:v>
      </x:c>
      <x:c r="L28" s="14" t="e">
        <x:f>IF(Validacao!$B$2=0,IF(ISNUMBER('Entradas'!L29),'Entradas'!L29,NA()),NA())</x:f>
        <x:v>#N/A</x:v>
      </x:c>
      <x:c r="M28" s="14" t="e">
        <x:f>IF(Validacao!$B$2=0,IF(ISNUMBER('Entradas'!M29),'Entradas'!M29,NA()),NA())</x:f>
        <x:v>#N/A</x:v>
      </x:c>
      <x:c r="N28" s="14" t="e">
        <x:f>IF(Validacao!$B$2=0,IF(ISNUMBER('Entradas'!N29),'Entradas'!N29,NA()),NA())</x:f>
        <x:v>#N/A</x:v>
      </x:c>
      <x:c r="O28" s="1" t="n"/>
    </x:row>
    <x:row r="29" ht="22" customHeight="1">
      <x:c r="A29" s="1" t="n"/>
      <x:c r="B29" s="1" t="n"/>
      <x:c r="C29" s="1" t="inlineStr">
        <x:is>
          <x:t xml:space="preserve">Comissões / comercialização</x:t>
        </x:is>
      </x:c>
      <x:c r="D29" s="14" t="e">
        <x:f>IF(Validacao!$B$2=0,IF(ISNUMBER('Entradas'!D30),'Entradas'!D30,NA()),NA())</x:f>
        <x:v>#N/A</x:v>
      </x:c>
      <x:c r="E29" s="14" t="e">
        <x:f>IF(Validacao!$B$2=0,IF(ISNUMBER('Entradas'!E30),'Entradas'!E30,NA()),NA())</x:f>
        <x:v>#N/A</x:v>
      </x:c>
      <x:c r="F29" s="14" t="e">
        <x:f>IF(Validacao!$B$2=0,IF(ISNUMBER('Entradas'!F30),'Entradas'!F30,NA()),NA())</x:f>
        <x:v>#N/A</x:v>
      </x:c>
      <x:c r="G29" s="14" t="e">
        <x:f>IF(Validacao!$B$2=0,IF(ISNUMBER('Entradas'!G30),'Entradas'!G30,NA()),NA())</x:f>
        <x:v>#N/A</x:v>
      </x:c>
      <x:c r="H29" s="14" t="e">
        <x:f>IF(Validacao!$B$2=0,IF(ISNUMBER('Entradas'!H30),'Entradas'!H30,NA()),NA())</x:f>
        <x:v>#N/A</x:v>
      </x:c>
      <x:c r="I29" s="14" t="e">
        <x:f>IF(Validacao!$B$2=0,IF(ISNUMBER('Entradas'!I30),'Entradas'!I30,NA()),NA())</x:f>
        <x:v>#N/A</x:v>
      </x:c>
      <x:c r="J29" s="14" t="e">
        <x:f>IF(Validacao!$B$2=0,IF(ISNUMBER('Entradas'!J30),'Entradas'!J30,NA()),NA())</x:f>
        <x:v>#N/A</x:v>
      </x:c>
      <x:c r="K29" s="14" t="e">
        <x:f>IF(Validacao!$B$2=0,IF(ISNUMBER('Entradas'!K30),'Entradas'!K30,NA()),NA())</x:f>
        <x:v>#N/A</x:v>
      </x:c>
      <x:c r="L29" s="14" t="e">
        <x:f>IF(Validacao!$B$2=0,IF(ISNUMBER('Entradas'!L30),'Entradas'!L30,NA()),NA())</x:f>
        <x:v>#N/A</x:v>
      </x:c>
      <x:c r="M29" s="14" t="e">
        <x:f>IF(Validacao!$B$2=0,IF(ISNUMBER('Entradas'!M30),'Entradas'!M30,NA()),NA())</x:f>
        <x:v>#N/A</x:v>
      </x:c>
      <x:c r="N29" s="14" t="e">
        <x:f>IF(Validacao!$B$2=0,IF(ISNUMBER('Entradas'!N30),'Entradas'!N30,NA()),NA())</x:f>
        <x:v>#N/A</x:v>
      </x:c>
      <x:c r="O29" s="1" t="n"/>
    </x:row>
    <x:row r="30" ht="22" customHeight="1">
      <x:c r="A30" s="1" t="n"/>
      <x:c r="B30" s="1" t="n"/>
      <x:c r="C30" s="1" t="inlineStr">
        <x:is>
          <x:t xml:space="preserve">Gestão USD</x:t>
        </x:is>
      </x:c>
      <x:c r="D30" s="14" t="e">
        <x:f>IF(Validacao!$B$2=0,IF(ISNUMBER('Entradas'!D31),'Entradas'!D31,NA()),NA())</x:f>
        <x:v>#N/A</x:v>
      </x:c>
      <x:c r="E30" s="14" t="e">
        <x:f>IF(Validacao!$B$2=0,IF(ISNUMBER('Entradas'!E31),'Entradas'!E31,NA()),NA())</x:f>
        <x:v>#N/A</x:v>
      </x:c>
      <x:c r="F30" s="14" t="e">
        <x:f>IF(Validacao!$B$2=0,IF(ISNUMBER('Entradas'!F31),'Entradas'!F31,NA()),NA())</x:f>
        <x:v>#N/A</x:v>
      </x:c>
      <x:c r="G30" s="14" t="e">
        <x:f>IF(Validacao!$B$2=0,IF(ISNUMBER('Entradas'!G31),'Entradas'!G31,NA()),NA())</x:f>
        <x:v>#N/A</x:v>
      </x:c>
      <x:c r="H30" s="14" t="e">
        <x:f>IF(Validacao!$B$2=0,IF(ISNUMBER('Entradas'!H31),'Entradas'!H31,NA()),NA())</x:f>
        <x:v>#N/A</x:v>
      </x:c>
      <x:c r="I30" s="14" t="e">
        <x:f>IF(Validacao!$B$2=0,IF(ISNUMBER('Entradas'!I31),'Entradas'!I31,NA()),NA())</x:f>
        <x:v>#N/A</x:v>
      </x:c>
      <x:c r="J30" s="14" t="e">
        <x:f>IF(Validacao!$B$2=0,IF(ISNUMBER('Entradas'!J31),'Entradas'!J31,NA()),NA())</x:f>
        <x:v>#N/A</x:v>
      </x:c>
      <x:c r="K30" s="14" t="e">
        <x:f>IF(Validacao!$B$2=0,IF(ISNUMBER('Entradas'!K31),'Entradas'!K31,NA()),NA())</x:f>
        <x:v>#N/A</x:v>
      </x:c>
      <x:c r="L30" s="14" t="e">
        <x:f>IF(Validacao!$B$2=0,IF(ISNUMBER('Entradas'!L31),'Entradas'!L31,NA()),NA())</x:f>
        <x:v>#N/A</x:v>
      </x:c>
      <x:c r="M30" s="14" t="e">
        <x:f>IF(Validacao!$B$2=0,IF(ISNUMBER('Entradas'!M31),'Entradas'!M31,NA()),NA())</x:f>
        <x:v>#N/A</x:v>
      </x:c>
      <x:c r="N30" s="14" t="e">
        <x:f>IF(Validacao!$B$2=0,IF(ISNUMBER('Entradas'!N31),'Entradas'!N31,NA()),NA())</x:f>
        <x:v>#N/A</x:v>
      </x:c>
      <x:c r="O30" s="1" t="n"/>
    </x:row>
    <x:row r="31" ht="22" customHeight="1">
      <x:c r="A31" s="1" t="n"/>
      <x:c r="B31" s="1" t="n"/>
      <x:c r="C31" s="1" t="inlineStr">
        <x:is>
          <x:t xml:space="preserve">Administração / manutenção</x:t>
        </x:is>
      </x:c>
      <x:c r="D31" s="14" t="e">
        <x:f>IF(Validacao!$B$2=0,IF(ISNUMBER('Entradas'!D32),'Entradas'!D32,NA()),NA())</x:f>
        <x:v>#N/A</x:v>
      </x:c>
      <x:c r="E31" s="14" t="e">
        <x:f>IF(Validacao!$B$2=0,IF(ISNUMBER('Entradas'!E32),'Entradas'!E32,NA()),NA())</x:f>
        <x:v>#N/A</x:v>
      </x:c>
      <x:c r="F31" s="14" t="e">
        <x:f>IF(Validacao!$B$2=0,IF(ISNUMBER('Entradas'!F32),'Entradas'!F32,NA()),NA())</x:f>
        <x:v>#N/A</x:v>
      </x:c>
      <x:c r="G31" s="14" t="e">
        <x:f>IF(Validacao!$B$2=0,IF(ISNUMBER('Entradas'!G32),'Entradas'!G32,NA()),NA())</x:f>
        <x:v>#N/A</x:v>
      </x:c>
      <x:c r="H31" s="14" t="e">
        <x:f>IF(Validacao!$B$2=0,IF(ISNUMBER('Entradas'!H32),'Entradas'!H32,NA()),NA())</x:f>
        <x:v>#N/A</x:v>
      </x:c>
      <x:c r="I31" s="14" t="e">
        <x:f>IF(Validacao!$B$2=0,IF(ISNUMBER('Entradas'!I32),'Entradas'!I32,NA()),NA())</x:f>
        <x:v>#N/A</x:v>
      </x:c>
      <x:c r="J31" s="14" t="e">
        <x:f>IF(Validacao!$B$2=0,IF(ISNUMBER('Entradas'!J32),'Entradas'!J32,NA()),NA())</x:f>
        <x:v>#N/A</x:v>
      </x:c>
      <x:c r="K31" s="14" t="e">
        <x:f>IF(Validacao!$B$2=0,IF(ISNUMBER('Entradas'!K32),'Entradas'!K32,NA()),NA())</x:f>
        <x:v>#N/A</x:v>
      </x:c>
      <x:c r="L31" s="14" t="e">
        <x:f>IF(Validacao!$B$2=0,IF(ISNUMBER('Entradas'!L32),'Entradas'!L32,NA()),NA())</x:f>
        <x:v>#N/A</x:v>
      </x:c>
      <x:c r="M31" s="14" t="e">
        <x:f>IF(Validacao!$B$2=0,IF(ISNUMBER('Entradas'!M32),'Entradas'!M32,NA()),NA())</x:f>
        <x:v>#N/A</x:v>
      </x:c>
      <x:c r="N31" s="14" t="e">
        <x:f>IF(Validacao!$B$2=0,IF(ISNUMBER('Entradas'!N32),'Entradas'!N32,NA()),NA())</x:f>
        <x:v>#N/A</x:v>
      </x:c>
      <x:c r="O31" s="1" t="n"/>
    </x:row>
    <x:row r="32" ht="22" customHeight="1">
      <x:c r="A32" s="1" t="n"/>
      <x:c r="B32" s="1" t="n"/>
      <x:c r="C32" s="1" t="inlineStr">
        <x:is>
          <x:t xml:space="preserve">Fiduciário / assessorias</x:t>
        </x:is>
      </x:c>
      <x:c r="D32" s="14" t="e">
        <x:f>IF(Validacao!$B$2=0,IF(ISNUMBER('Entradas'!D33),'Entradas'!D33,NA()),NA())</x:f>
        <x:v>#N/A</x:v>
      </x:c>
      <x:c r="E32" s="14" t="e">
        <x:f>IF(Validacao!$B$2=0,IF(ISNUMBER('Entradas'!E33),'Entradas'!E33,NA()),NA())</x:f>
        <x:v>#N/A</x:v>
      </x:c>
      <x:c r="F32" s="14" t="e">
        <x:f>IF(Validacao!$B$2=0,IF(ISNUMBER('Entradas'!F33),'Entradas'!F33,NA()),NA())</x:f>
        <x:v>#N/A</x:v>
      </x:c>
      <x:c r="G32" s="14" t="e">
        <x:f>IF(Validacao!$B$2=0,IF(ISNUMBER('Entradas'!G33),'Entradas'!G33,NA()),NA())</x:f>
        <x:v>#N/A</x:v>
      </x:c>
      <x:c r="H32" s="14" t="e">
        <x:f>IF(Validacao!$B$2=0,IF(ISNUMBER('Entradas'!H33),'Entradas'!H33,NA()),NA())</x:f>
        <x:v>#N/A</x:v>
      </x:c>
      <x:c r="I32" s="14" t="e">
        <x:f>IF(Validacao!$B$2=0,IF(ISNUMBER('Entradas'!I33),'Entradas'!I33,NA()),NA())</x:f>
        <x:v>#N/A</x:v>
      </x:c>
      <x:c r="J32" s="14" t="e">
        <x:f>IF(Validacao!$B$2=0,IF(ISNUMBER('Entradas'!J33),'Entradas'!J33,NA()),NA())</x:f>
        <x:v>#N/A</x:v>
      </x:c>
      <x:c r="K32" s="14" t="e">
        <x:f>IF(Validacao!$B$2=0,IF(ISNUMBER('Entradas'!K33),'Entradas'!K33,NA()),NA())</x:f>
        <x:v>#N/A</x:v>
      </x:c>
      <x:c r="L32" s="14" t="e">
        <x:f>IF(Validacao!$B$2=0,IF(ISNUMBER('Entradas'!L33),'Entradas'!L33,NA()),NA())</x:f>
        <x:v>#N/A</x:v>
      </x:c>
      <x:c r="M32" s="14" t="e">
        <x:f>IF(Validacao!$B$2=0,IF(ISNUMBER('Entradas'!M33),'Entradas'!M33,NA()),NA())</x:f>
        <x:v>#N/A</x:v>
      </x:c>
      <x:c r="N32" s="14" t="e">
        <x:f>IF(Validacao!$B$2=0,IF(ISNUMBER('Entradas'!N33),'Entradas'!N33,NA()),NA())</x:f>
        <x:v>#N/A</x:v>
      </x:c>
      <x:c r="O32" s="1" t="n"/>
    </x:row>
    <x:row r="33" ht="22" customHeight="1">
      <x:c r="A33" s="1" t="n"/>
      <x:c r="B33" s="1" t="n"/>
      <x:c r="C33" s="1" t="inlineStr">
        <x:is>
          <x:t xml:space="preserve">Tributos aquisição, obra e venda</x:t>
        </x:is>
      </x:c>
      <x:c r="D33" s="14" t="e">
        <x:f>IF(Validacao!$B$2=0,IF(ISNUMBER('Entradas'!D34),'Entradas'!D34,NA()),NA())</x:f>
        <x:v>#N/A</x:v>
      </x:c>
      <x:c r="E33" s="14" t="e">
        <x:f>IF(Validacao!$B$2=0,IF(ISNUMBER('Entradas'!E34),'Entradas'!E34,NA()),NA())</x:f>
        <x:v>#N/A</x:v>
      </x:c>
      <x:c r="F33" s="14" t="e">
        <x:f>IF(Validacao!$B$2=0,IF(ISNUMBER('Entradas'!F34),'Entradas'!F34,NA()),NA())</x:f>
        <x:v>#N/A</x:v>
      </x:c>
      <x:c r="G33" s="14" t="e">
        <x:f>IF(Validacao!$B$2=0,IF(ISNUMBER('Entradas'!G34),'Entradas'!G34,NA()),NA())</x:f>
        <x:v>#N/A</x:v>
      </x:c>
      <x:c r="H33" s="14" t="e">
        <x:f>IF(Validacao!$B$2=0,IF(ISNUMBER('Entradas'!H34),'Entradas'!H34,NA()),NA())</x:f>
        <x:v>#N/A</x:v>
      </x:c>
      <x:c r="I33" s="14" t="e">
        <x:f>IF(Validacao!$B$2=0,IF(ISNUMBER('Entradas'!I34),'Entradas'!I34,NA()),NA())</x:f>
        <x:v>#N/A</x:v>
      </x:c>
      <x:c r="J33" s="14" t="e">
        <x:f>IF(Validacao!$B$2=0,IF(ISNUMBER('Entradas'!J34),'Entradas'!J34,NA()),NA())</x:f>
        <x:v>#N/A</x:v>
      </x:c>
      <x:c r="K33" s="14" t="e">
        <x:f>IF(Validacao!$B$2=0,IF(ISNUMBER('Entradas'!K34),'Entradas'!K34,NA()),NA())</x:f>
        <x:v>#N/A</x:v>
      </x:c>
      <x:c r="L33" s="14" t="e">
        <x:f>IF(Validacao!$B$2=0,IF(ISNUMBER('Entradas'!L34),'Entradas'!L34,NA()),NA())</x:f>
        <x:v>#N/A</x:v>
      </x:c>
      <x:c r="M33" s="14" t="e">
        <x:f>IF(Validacao!$B$2=0,IF(ISNUMBER('Entradas'!M34),'Entradas'!M34,NA()),NA())</x:f>
        <x:v>#N/A</x:v>
      </x:c>
      <x:c r="N33" s="14" t="e">
        <x:f>IF(Validacao!$B$2=0,IF(ISNUMBER('Entradas'!N34),'Entradas'!N34,NA()),NA())</x:f>
        <x:v>#N/A</x:v>
      </x:c>
      <x:c r="O33" s="1" t="n"/>
    </x:row>
    <x:row r="34" ht="22" customHeight="1">
      <x:c r="A34" s="1" t="n"/>
      <x:c r="B34" s="1" t="n"/>
      <x:c r="C34" s="1" t="inlineStr">
        <x:is>
          <x:t xml:space="preserve">Outros / capital de giro</x:t>
        </x:is>
      </x:c>
      <x:c r="D34" s="14" t="e">
        <x:f>IF(Validacao!$B$2=0,IF(ISNUMBER('Entradas'!D35),'Entradas'!D35,NA()),NA())</x:f>
        <x:v>#N/A</x:v>
      </x:c>
      <x:c r="E34" s="14" t="e">
        <x:f>IF(Validacao!$B$2=0,IF(ISNUMBER('Entradas'!E35),'Entradas'!E35,NA()),NA())</x:f>
        <x:v>#N/A</x:v>
      </x:c>
      <x:c r="F34" s="14" t="e">
        <x:f>IF(Validacao!$B$2=0,IF(ISNUMBER('Entradas'!F35),'Entradas'!F35,NA()),NA())</x:f>
        <x:v>#N/A</x:v>
      </x:c>
      <x:c r="G34" s="14" t="e">
        <x:f>IF(Validacao!$B$2=0,IF(ISNUMBER('Entradas'!G35),'Entradas'!G35,NA()),NA())</x:f>
        <x:v>#N/A</x:v>
      </x:c>
      <x:c r="H34" s="14" t="e">
        <x:f>IF(Validacao!$B$2=0,IF(ISNUMBER('Entradas'!H35),'Entradas'!H35,NA()),NA())</x:f>
        <x:v>#N/A</x:v>
      </x:c>
      <x:c r="I34" s="14" t="e">
        <x:f>IF(Validacao!$B$2=0,IF(ISNUMBER('Entradas'!I35),'Entradas'!I35,NA()),NA())</x:f>
        <x:v>#N/A</x:v>
      </x:c>
      <x:c r="J34" s="14" t="e">
        <x:f>IF(Validacao!$B$2=0,IF(ISNUMBER('Entradas'!J35),'Entradas'!J35,NA()),NA())</x:f>
        <x:v>#N/A</x:v>
      </x:c>
      <x:c r="K34" s="14" t="e">
        <x:f>IF(Validacao!$B$2=0,IF(ISNUMBER('Entradas'!K35),'Entradas'!K35,NA()),NA())</x:f>
        <x:v>#N/A</x:v>
      </x:c>
      <x:c r="L34" s="14" t="e">
        <x:f>IF(Validacao!$B$2=0,IF(ISNUMBER('Entradas'!L35),'Entradas'!L35,NA()),NA())</x:f>
        <x:v>#N/A</x:v>
      </x:c>
      <x:c r="M34" s="14" t="e">
        <x:f>IF(Validacao!$B$2=0,IF(ISNUMBER('Entradas'!M35),'Entradas'!M35,NA()),NA())</x:f>
        <x:v>#N/A</x:v>
      </x:c>
      <x:c r="N34" s="14" t="e">
        <x:f>IF(Validacao!$B$2=0,IF(ISNUMBER('Entradas'!N35),'Entradas'!N35,NA()),NA())</x:f>
        <x:v>#N/A</x:v>
      </x:c>
      <x:c r="O34" s="1" t="n"/>
    </x:row>
    <x:row r="35" ht="22" customHeight="1">
      <x:c r="A35" s="1" t="n"/>
      <x:c r="B35" s="1" t="n"/>
      <x:c r="C35" s="1" t="inlineStr">
        <x:is>
          <x:t xml:space="preserve">Tributos operação</x:t>
        </x:is>
      </x:c>
      <x:c r="D35" s="14" t="e">
        <x:f>IF(Validacao!$B$2=0,IF(ISNUMBER('Entradas'!D37),'Entradas'!D37,NA()),NA())</x:f>
        <x:v>#N/A</x:v>
      </x:c>
      <x:c r="E35" s="14" t="e">
        <x:f>IF(Validacao!$B$2=0,IF(ISNUMBER('Entradas'!E37),'Entradas'!E37,NA()),NA())</x:f>
        <x:v>#N/A</x:v>
      </x:c>
      <x:c r="F35" s="14" t="e">
        <x:f>IF(Validacao!$B$2=0,IF(ISNUMBER('Entradas'!F37),'Entradas'!F37,NA()),NA())</x:f>
        <x:v>#N/A</x:v>
      </x:c>
      <x:c r="G35" s="14" t="e">
        <x:f>IF(Validacao!$B$2=0,IF(ISNUMBER('Entradas'!G37),'Entradas'!G37,NA()),NA())</x:f>
        <x:v>#N/A</x:v>
      </x:c>
      <x:c r="H35" s="14" t="e">
        <x:f>IF(Validacao!$B$2=0,IF(ISNUMBER('Entradas'!H37),'Entradas'!H37,NA()),NA())</x:f>
        <x:v>#N/A</x:v>
      </x:c>
      <x:c r="I35" s="14" t="e">
        <x:f>IF(Validacao!$B$2=0,IF(ISNUMBER('Entradas'!I37),'Entradas'!I37,NA()),NA())</x:f>
        <x:v>#N/A</x:v>
      </x:c>
      <x:c r="J35" s="14" t="e">
        <x:f>IF(Validacao!$B$2=0,IF(ISNUMBER('Entradas'!J37),'Entradas'!J37,NA()),NA())</x:f>
        <x:v>#N/A</x:v>
      </x:c>
      <x:c r="K35" s="14" t="e">
        <x:f>IF(Validacao!$B$2=0,IF(ISNUMBER('Entradas'!K37),'Entradas'!K37,NA()),NA())</x:f>
        <x:v>#N/A</x:v>
      </x:c>
      <x:c r="L35" s="14" t="e">
        <x:f>IF(Validacao!$B$2=0,IF(ISNUMBER('Entradas'!L37),'Entradas'!L37,NA()),NA())</x:f>
        <x:v>#N/A</x:v>
      </x:c>
      <x:c r="M35" s="14" t="e">
        <x:f>IF(Validacao!$B$2=0,IF(ISNUMBER('Entradas'!M37),'Entradas'!M37,NA()),NA())</x:f>
        <x:v>#N/A</x:v>
      </x:c>
      <x:c r="N35" s="14" t="e">
        <x:f>IF(Validacao!$B$2=0,IF(ISNUMBER('Entradas'!N37),'Entradas'!N37,NA()),NA())</x:f>
        <x:v>#N/A</x:v>
      </x:c>
      <x:c r="O35" s="1" t="n"/>
    </x:row>
    <x:row r="36" ht="22" customHeight="1">
      <x:c r="A36" s="1" t="n"/>
      <x:c r="B36" s="1" t="n"/>
      <x:c r="C36" s="1" t="inlineStr">
        <x:is>
          <x:t xml:space="preserve">Saídas de caixa totais</x:t>
        </x:is>
      </x:c>
      <x:c r="D36" s="14" t="e">
        <x:f>IF(Validacao!$B$2=0,SUM(D23:D35),NA())</x:f>
        <x:v>#N/A</x:v>
      </x:c>
      <x:c r="E36" s="14" t="e">
        <x:f>IF(Validacao!$B$2=0,SUM(E23:E35),NA())</x:f>
        <x:v>#N/A</x:v>
      </x:c>
      <x:c r="F36" s="14" t="e">
        <x:f>IF(Validacao!$B$2=0,SUM(F23:F35),NA())</x:f>
        <x:v>#N/A</x:v>
      </x:c>
      <x:c r="G36" s="14" t="e">
        <x:f>IF(Validacao!$B$2=0,SUM(G23:G35),NA())</x:f>
        <x:v>#N/A</x:v>
      </x:c>
      <x:c r="H36" s="14" t="e">
        <x:f>IF(Validacao!$B$2=0,SUM(H23:H35),NA())</x:f>
        <x:v>#N/A</x:v>
      </x:c>
      <x:c r="I36" s="14" t="e">
        <x:f>IF(Validacao!$B$2=0,SUM(I23:I35),NA())</x:f>
        <x:v>#N/A</x:v>
      </x:c>
      <x:c r="J36" s="14" t="e">
        <x:f>IF(Validacao!$B$2=0,SUM(J23:J35),NA())</x:f>
        <x:v>#N/A</x:v>
      </x:c>
      <x:c r="K36" s="14" t="e">
        <x:f>IF(Validacao!$B$2=0,SUM(K23:K35),NA())</x:f>
        <x:v>#N/A</x:v>
      </x:c>
      <x:c r="L36" s="14" t="e">
        <x:f>IF(Validacao!$B$2=0,SUM(L23:L35),NA())</x:f>
        <x:v>#N/A</x:v>
      </x:c>
      <x:c r="M36" s="14" t="e">
        <x:f>IF(Validacao!$B$2=0,SUM(M23:M35),NA())</x:f>
        <x:v>#N/A</x:v>
      </x:c>
      <x:c r="N36" s="14" t="e">
        <x:f>IF(Validacao!$B$2=0,SUM(N23:N35),NA())</x:f>
        <x:v>#N/A</x:v>
      </x:c>
      <x:c r="O36" s="1" t="n"/>
    </x:row>
    <x:row r="37" ht="22" customHeight="1">
      <x:c r="A37" s="1" t="n"/>
      <x:c r="B37" s="1" t="n"/>
      <x:c r="C37" s="1" t="n"/>
      <x:c r="D37" s="14" t="n"/>
      <x:c r="E37" s="14" t="n"/>
      <x:c r="F37" s="14" t="n"/>
      <x:c r="G37" s="14" t="n"/>
      <x:c r="H37" s="14" t="n"/>
      <x:c r="I37" s="14" t="n"/>
      <x:c r="J37" s="14" t="n"/>
      <x:c r="K37" s="14" t="n"/>
      <x:c r="L37" s="14" t="n"/>
      <x:c r="M37" s="14" t="n"/>
      <x:c r="N37" s="14" t="n"/>
      <x:c r="O37" s="1" t="n"/>
    </x:row>
    <x:row r="38" ht="22" customHeight="1">
      <x:c r="A38" s="1" t="n"/>
      <x:c r="B38" s="1" t="n"/>
      <x:c r="C38" s="1" t="inlineStr">
        <x:is>
          <x:t xml:space="preserve">Fluxo anual</x:t>
        </x:is>
      </x:c>
      <x:c r="D38" s="14" t="e">
        <x:f>IF(Validacao!$B$2=0,D21-D36,NA())</x:f>
        <x:v>#N/A</x:v>
      </x:c>
      <x:c r="E38" s="14" t="e">
        <x:f>IF(Validacao!$B$2=0,E21-E36,NA())</x:f>
        <x:v>#N/A</x:v>
      </x:c>
      <x:c r="F38" s="14" t="e">
        <x:f>IF(Validacao!$B$2=0,F21-F36,NA())</x:f>
        <x:v>#N/A</x:v>
      </x:c>
      <x:c r="G38" s="14" t="e">
        <x:f>IF(Validacao!$B$2=0,G21-G36,NA())</x:f>
        <x:v>#N/A</x:v>
      </x:c>
      <x:c r="H38" s="14" t="e">
        <x:f>IF(Validacao!$B$2=0,H21-H36,NA())</x:f>
        <x:v>#N/A</x:v>
      </x:c>
      <x:c r="I38" s="14" t="e">
        <x:f>IF(Validacao!$B$2=0,I21-I36,NA())</x:f>
        <x:v>#N/A</x:v>
      </x:c>
      <x:c r="J38" s="14" t="e">
        <x:f>IF(Validacao!$B$2=0,J21-J36,NA())</x:f>
        <x:v>#N/A</x:v>
      </x:c>
      <x:c r="K38" s="14" t="e">
        <x:f>IF(Validacao!$B$2=0,K21-K36,NA())</x:f>
        <x:v>#N/A</x:v>
      </x:c>
      <x:c r="L38" s="14" t="e">
        <x:f>IF(Validacao!$B$2=0,L21-L36,NA())</x:f>
        <x:v>#N/A</x:v>
      </x:c>
      <x:c r="M38" s="14" t="e">
        <x:f>IF(Validacao!$B$2=0,M21-M36,NA())</x:f>
        <x:v>#N/A</x:v>
      </x:c>
      <x:c r="N38" s="14" t="e">
        <x:f>IF(Validacao!$B$2=0,N21-N36,NA())</x:f>
        <x:v>#N/A</x:v>
      </x:c>
      <x:c r="O38" s="1" t="n"/>
    </x:row>
    <x:row r="39" ht="22" customHeight="1">
      <x:c r="A39" s="1" t="n"/>
      <x:c r="B39" s="1" t="n"/>
      <x:c r="C39" s="1" t="inlineStr">
        <x:is>
          <x:t xml:space="preserve">Fluxo acumulado</x:t>
        </x:is>
      </x:c>
      <x:c r="D39" s="14" t="e">
        <x:f>IF(Validacao!$B$2=0,D38,NA())</x:f>
        <x:v>#N/A</x:v>
      </x:c>
      <x:c r="E39" s="14" t="e">
        <x:f>IF(Validacao!$B$2=0,D39+E38,NA())</x:f>
        <x:v>#N/A</x:v>
      </x:c>
      <x:c r="F39" s="14" t="e">
        <x:f>IF(Validacao!$B$2=0,E39+F38,NA())</x:f>
        <x:v>#N/A</x:v>
      </x:c>
      <x:c r="G39" s="14" t="e">
        <x:f>IF(Validacao!$B$2=0,F39+G38,NA())</x:f>
        <x:v>#N/A</x:v>
      </x:c>
      <x:c r="H39" s="14" t="e">
        <x:f>IF(Validacao!$B$2=0,G39+H38,NA())</x:f>
        <x:v>#N/A</x:v>
      </x:c>
      <x:c r="I39" s="14" t="e">
        <x:f>IF(Validacao!$B$2=0,H39+I38,NA())</x:f>
        <x:v>#N/A</x:v>
      </x:c>
      <x:c r="J39" s="14" t="e">
        <x:f>IF(Validacao!$B$2=0,I39+J38,NA())</x:f>
        <x:v>#N/A</x:v>
      </x:c>
      <x:c r="K39" s="14" t="e">
        <x:f>IF(Validacao!$B$2=0,J39+K38,NA())</x:f>
        <x:v>#N/A</x:v>
      </x:c>
      <x:c r="L39" s="14" t="e">
        <x:f>IF(Validacao!$B$2=0,K39+L38,NA())</x:f>
        <x:v>#N/A</x:v>
      </x:c>
      <x:c r="M39" s="14" t="e">
        <x:f>IF(Validacao!$B$2=0,L39+M38,NA())</x:f>
        <x:v>#N/A</x:v>
      </x:c>
      <x:c r="N39" s="14" t="e">
        <x:f>IF(Validacao!$B$2=0,M39+N38,NA())</x:f>
        <x:v>#N/A</x:v>
      </x:c>
      <x:c r="O39" s="1" t="n"/>
    </x:row>
    <x:row r="40" ht="22" customHeight="1">
      <x:c r="A40" s="1" t="n"/>
      <x:c r="B40" s="1" t="n"/>
      <x:c r="C40" s="1" t="inlineStr">
        <x:is>
          <x:t xml:space="preserve">Fluxo anual descontado</x:t>
        </x:is>
      </x:c>
      <x:c r="D40" s="14" t="e">
        <x:f>IF(Validacao!$B$2=0,IF(ISNUMBER('Entradas'!$D$12),D38/(1+'Entradas'!$D$12)^(D$14-$D$14),NA()),NA())</x:f>
        <x:v>#N/A</x:v>
      </x:c>
      <x:c r="E40" s="14" t="e">
        <x:f>IF(Validacao!$B$2=0,IF(ISNUMBER('Entradas'!$D$12),E38/(1+'Entradas'!$D$12)^(E$14-$D$14),NA()),NA())</x:f>
        <x:v>#N/A</x:v>
      </x:c>
      <x:c r="F40" s="14" t="e">
        <x:f>IF(Validacao!$B$2=0,IF(ISNUMBER('Entradas'!$D$12),F38/(1+'Entradas'!$D$12)^(F$14-$D$14),NA()),NA())</x:f>
        <x:v>#N/A</x:v>
      </x:c>
      <x:c r="G40" s="14" t="e">
        <x:f>IF(Validacao!$B$2=0,IF(ISNUMBER('Entradas'!$D$12),G38/(1+'Entradas'!$D$12)^(G$14-$D$14),NA()),NA())</x:f>
        <x:v>#N/A</x:v>
      </x:c>
      <x:c r="H40" s="14" t="e">
        <x:f>IF(Validacao!$B$2=0,IF(ISNUMBER('Entradas'!$D$12),H38/(1+'Entradas'!$D$12)^(H$14-$D$14),NA()),NA())</x:f>
        <x:v>#N/A</x:v>
      </x:c>
      <x:c r="I40" s="14" t="e">
        <x:f>IF(Validacao!$B$2=0,IF(ISNUMBER('Entradas'!$D$12),I38/(1+'Entradas'!$D$12)^(I$14-$D$14),NA()),NA())</x:f>
        <x:v>#N/A</x:v>
      </x:c>
      <x:c r="J40" s="14" t="e">
        <x:f>IF(Validacao!$B$2=0,IF(ISNUMBER('Entradas'!$D$12),J38/(1+'Entradas'!$D$12)^(J$14-$D$14),NA()),NA())</x:f>
        <x:v>#N/A</x:v>
      </x:c>
      <x:c r="K40" s="14" t="e">
        <x:f>IF(Validacao!$B$2=0,IF(ISNUMBER('Entradas'!$D$12),K38/(1+'Entradas'!$D$12)^(K$14-$D$14),NA()),NA())</x:f>
        <x:v>#N/A</x:v>
      </x:c>
      <x:c r="L40" s="14" t="e">
        <x:f>IF(Validacao!$B$2=0,IF(ISNUMBER('Entradas'!$D$12),L38/(1+'Entradas'!$D$12)^(L$14-$D$14),NA()),NA())</x:f>
        <x:v>#N/A</x:v>
      </x:c>
      <x:c r="M40" s="14" t="e">
        <x:f>IF(Validacao!$B$2=0,IF(ISNUMBER('Entradas'!$D$12),M38/(1+'Entradas'!$D$12)^(M$14-$D$14),NA()),NA())</x:f>
        <x:v>#N/A</x:v>
      </x:c>
      <x:c r="N40" s="14" t="e">
        <x:f>IF(Validacao!$B$2=0,IF(ISNUMBER('Entradas'!$D$12),N38/(1+'Entradas'!$D$12)^(N$14-$D$14),NA()),NA())</x:f>
        <x:v>#N/A</x:v>
      </x:c>
      <x:c r="O40" s="1" t="n"/>
    </x:row>
    <x:row r="41" ht="22" customHeight="1">
      <x:c r="A41" s="1" t="n"/>
      <x:c r="B41" s="1" t="n"/>
      <x:c r="C41" s="1" t="n"/>
      <x:c r="D41" s="14" t="n"/>
      <x:c r="E41" s="14" t="n"/>
      <x:c r="F41" s="14" t="n"/>
      <x:c r="G41" s="14" t="n"/>
      <x:c r="H41" s="14" t="n"/>
      <x:c r="I41" s="14" t="n"/>
      <x:c r="J41" s="14" t="n"/>
      <x:c r="K41" s="14" t="n"/>
      <x:c r="L41" s="14" t="n"/>
      <x:c r="M41" s="14" t="n"/>
      <x:c r="N41" s="14" t="n"/>
      <x:c r="O41" s="1" t="n"/>
    </x:row>
    <x:row r="42" ht="22" customHeight="1">
      <x:c r="A42" s="1" t="n"/>
      <x:c r="B42" s="1" t="n"/>
      <x:c r="C42" s="1" t="inlineStr">
        <x:is>
          <x:t xml:space="preserve">Patrimônio retido bruto (sem venda)</x:t>
        </x:is>
      </x:c>
      <x:c r="D42" s="14" t="n">
        <x:f>IF(Validacao!$B$2=0,IF(D18=0,0,IF(ISNUMBER('Entradas'!D23),D18*'Entradas'!D23,NA())),NA())</x:f>
        <x:v>0</x:v>
      </x:c>
      <x:c r="E42" s="14" t="n">
        <x:f>IF(Validacao!$B$2=0,IF(E18=0,0,IF(ISNUMBER('Entradas'!E23),E18*'Entradas'!E23,NA())),NA())</x:f>
        <x:v>0</x:v>
      </x:c>
      <x:c r="F42" s="14" t="n">
        <x:f>IF(Validacao!$B$2=0,IF(F18=0,0,IF(ISNUMBER('Entradas'!F23),F18*'Entradas'!F23,NA())),NA())</x:f>
        <x:v>0</x:v>
      </x:c>
      <x:c r="G42" s="14" t="n">
        <x:f>IF(Validacao!$B$2=0,IF(G18=0,0,IF(ISNUMBER('Entradas'!G23),G18*'Entradas'!G23,NA())),NA())</x:f>
        <x:v>0</x:v>
      </x:c>
      <x:c r="H42" s="14" t="n">
        <x:f>IF(Validacao!$B$2=0,IF(H18=0,0,IF(ISNUMBER('Entradas'!H23),H18*'Entradas'!H23,NA())),NA())</x:f>
        <x:v>0</x:v>
      </x:c>
      <x:c r="I42" s="14" t="n">
        <x:f>IF(Validacao!$B$2=0,IF(I18=0,0,IF(ISNUMBER('Entradas'!I23),I18*'Entradas'!I23,NA())),NA())</x:f>
        <x:v>0</x:v>
      </x:c>
      <x:c r="J42" s="14" t="n">
        <x:f>IF(Validacao!$B$2=0,IF(J18=0,0,IF(ISNUMBER('Entradas'!J23),J18*'Entradas'!J23,NA())),NA())</x:f>
        <x:v>0</x:v>
      </x:c>
      <x:c r="K42" s="14" t="n">
        <x:f>IF(Validacao!$B$2=0,IF(K18=0,0,IF(ISNUMBER('Entradas'!K23),K18*'Entradas'!K23,NA())),NA())</x:f>
        <x:v>0</x:v>
      </x:c>
      <x:c r="L42" s="14" t="n">
        <x:f>IF(Validacao!$B$2=0,IF(L18=0,0,IF(ISNUMBER('Entradas'!L23),L18*'Entradas'!L23,NA())),NA())</x:f>
        <x:v>0</x:v>
      </x:c>
      <x:c r="M42" s="14" t="n">
        <x:f>IF(Validacao!$B$2=0,IF(M18=0,0,IF(ISNUMBER('Entradas'!M23),M18*'Entradas'!M23,NA())),NA())</x:f>
        <x:v>0</x:v>
      </x:c>
      <x:c r="N42" s="14" t="n">
        <x:f>IF(Validacao!$B$2=0,IF(N18=0,0,IF(ISNUMBER('Entradas'!N23),N18*'Entradas'!N23,NA())),NA())</x:f>
        <x:v>0</x:v>
      </x:c>
      <x:c r="O42" s="1" t="n"/>
    </x:row>
    <x:row r="43" ht="22" customHeight="1">
      <x:c r="A43" s="1" t="n"/>
      <x:c r="B43" s="1" t="n"/>
      <x:c r="C43" s="1" t="inlineStr">
        <x:is>
          <x:t xml:space="preserve">Custo de saída do patrimônio</x:t>
        </x:is>
      </x:c>
      <x:c r="D43" s="14" t="n">
        <x:f>IF(Validacao!$B$2=0,IF(D18=0,0,IF(ISNUMBER('Entradas'!D38),'Entradas'!D38,NA())),NA())</x:f>
        <x:v>0</x:v>
      </x:c>
      <x:c r="E43" s="14" t="n">
        <x:f>IF(Validacao!$B$2=0,IF(E18=0,0,IF(ISNUMBER('Entradas'!E38),'Entradas'!E38,NA())),NA())</x:f>
        <x:v>0</x:v>
      </x:c>
      <x:c r="F43" s="14" t="n">
        <x:f>IF(Validacao!$B$2=0,IF(F18=0,0,IF(ISNUMBER('Entradas'!F38),'Entradas'!F38,NA())),NA())</x:f>
        <x:v>0</x:v>
      </x:c>
      <x:c r="G43" s="14" t="n">
        <x:f>IF(Validacao!$B$2=0,IF(G18=0,0,IF(ISNUMBER('Entradas'!G38),'Entradas'!G38,NA())),NA())</x:f>
        <x:v>0</x:v>
      </x:c>
      <x:c r="H43" s="14" t="n">
        <x:f>IF(Validacao!$B$2=0,IF(H18=0,0,IF(ISNUMBER('Entradas'!H38),'Entradas'!H38,NA())),NA())</x:f>
        <x:v>0</x:v>
      </x:c>
      <x:c r="I43" s="14" t="n">
        <x:f>IF(Validacao!$B$2=0,IF(I18=0,0,IF(ISNUMBER('Entradas'!I38),'Entradas'!I38,NA())),NA())</x:f>
        <x:v>0</x:v>
      </x:c>
      <x:c r="J43" s="14" t="n">
        <x:f>IF(Validacao!$B$2=0,IF(J18=0,0,IF(ISNUMBER('Entradas'!J38),'Entradas'!J38,NA())),NA())</x:f>
        <x:v>0</x:v>
      </x:c>
      <x:c r="K43" s="14" t="n">
        <x:f>IF(Validacao!$B$2=0,IF(K18=0,0,IF(ISNUMBER('Entradas'!K38),'Entradas'!K38,NA())),NA())</x:f>
        <x:v>0</x:v>
      </x:c>
      <x:c r="L43" s="14" t="n">
        <x:f>IF(Validacao!$B$2=0,IF(L18=0,0,IF(ISNUMBER('Entradas'!L38),'Entradas'!L38,NA())),NA())</x:f>
        <x:v>0</x:v>
      </x:c>
      <x:c r="M43" s="14" t="n">
        <x:f>IF(Validacao!$B$2=0,IF(M18=0,0,IF(ISNUMBER('Entradas'!M38),'Entradas'!M38,NA())),NA())</x:f>
        <x:v>0</x:v>
      </x:c>
      <x:c r="N43" s="14" t="n">
        <x:f>IF(Validacao!$B$2=0,IF(N18=0,0,IF(ISNUMBER('Entradas'!N38),'Entradas'!N38,NA())),NA())</x:f>
        <x:v>0</x:v>
      </x:c>
      <x:c r="O43" s="1" t="n"/>
    </x:row>
    <x:row r="44" ht="22" customHeight="1">
      <x:c r="A44" s="1" t="n"/>
      <x:c r="B44" s="1" t="n"/>
      <x:c r="C44" s="1" t="inlineStr">
        <x:is>
          <x:t xml:space="preserve">Patrimônio líquido de saída</x:t>
        </x:is>
      </x:c>
      <x:c r="D44" s="14" t="n">
        <x:f>IF(Validacao!$B$2=0,D42-D43,NA())</x:f>
        <x:v>0</x:v>
      </x:c>
      <x:c r="E44" s="14" t="n">
        <x:f>IF(Validacao!$B$2=0,E42-E43,NA())</x:f>
        <x:v>0</x:v>
      </x:c>
      <x:c r="F44" s="14" t="n">
        <x:f>IF(Validacao!$B$2=0,F42-F43,NA())</x:f>
        <x:v>0</x:v>
      </x:c>
      <x:c r="G44" s="14" t="n">
        <x:f>IF(Validacao!$B$2=0,G42-G43,NA())</x:f>
        <x:v>0</x:v>
      </x:c>
      <x:c r="H44" s="14" t="n">
        <x:f>IF(Validacao!$B$2=0,H42-H43,NA())</x:f>
        <x:v>0</x:v>
      </x:c>
      <x:c r="I44" s="14" t="n">
        <x:f>IF(Validacao!$B$2=0,I42-I43,NA())</x:f>
        <x:v>0</x:v>
      </x:c>
      <x:c r="J44" s="14" t="n">
        <x:f>IF(Validacao!$B$2=0,J42-J43,NA())</x:f>
        <x:v>0</x:v>
      </x:c>
      <x:c r="K44" s="14" t="n">
        <x:f>IF(Validacao!$B$2=0,K42-K43,NA())</x:f>
        <x:v>0</x:v>
      </x:c>
      <x:c r="L44" s="14" t="n">
        <x:f>IF(Validacao!$B$2=0,L42-L43,NA())</x:f>
        <x:v>0</x:v>
      </x:c>
      <x:c r="M44" s="14" t="n">
        <x:f>IF(Validacao!$B$2=0,M42-M43,NA())</x:f>
        <x:v>0</x:v>
      </x:c>
      <x:c r="N44" s="14" t="n">
        <x:f>IF(Validacao!$B$2=0,N42-N43,NA())</x:f>
        <x:v>0</x:v>
      </x:c>
      <x:c r="O44" s="1" t="n"/>
    </x:row>
    <x:row r="45" ht="22" customHeight="1">
      <x:c r="A45" s="1" t="n"/>
      <x:c r="B45" s="1" t="n"/>
      <x:c r="C45" s="1" t="n"/>
      <x:c r="D45" s="14" t="n"/>
      <x:c r="E45" s="14" t="n"/>
      <x:c r="F45" s="14" t="n"/>
      <x:c r="G45" s="14" t="n"/>
      <x:c r="H45" s="14" t="n"/>
      <x:c r="I45" s="14" t="n"/>
      <x:c r="J45" s="14" t="n"/>
      <x:c r="K45" s="14" t="n"/>
      <x:c r="L45" s="14" t="n"/>
      <x:c r="M45" s="14" t="n"/>
      <x:c r="N45" s="14" t="n"/>
      <x:c r="O45" s="1" t="n"/>
    </x:row>
    <x:row r="46" ht="22" customHeight="1">
      <x:c r="A46" s="1" t="n"/>
      <x:c r="B46" s="1" t="n"/>
      <x:c r="C46" s="1" t="inlineStr">
        <x:is>
          <x:t xml:space="preserve">Revisão: unidades vendidas &gt; destino</x:t>
        </x:is>
      </x:c>
      <x:c r="D46" s="14" t="e">
        <x:f>IF(D16&gt;$D$9,1,0)</x:f>
        <x:v>#N/A</x:v>
      </x:c>
      <x:c r="E46" s="14" t="e">
        <x:f>IF(E16&gt;$D$9,1,0)</x:f>
        <x:v>#N/A</x:v>
      </x:c>
      <x:c r="F46" s="14" t="e">
        <x:f>IF(F16&gt;$D$9,1,0)</x:f>
        <x:v>#N/A</x:v>
      </x:c>
      <x:c r="G46" s="14" t="e">
        <x:f>IF(G16&gt;$D$9,1,0)</x:f>
        <x:v>#N/A</x:v>
      </x:c>
      <x:c r="H46" s="14" t="e">
        <x:f>IF(H16&gt;$D$9,1,0)</x:f>
        <x:v>#N/A</x:v>
      </x:c>
      <x:c r="I46" s="14" t="e">
        <x:f>IF(I16&gt;$D$9,1,0)</x:f>
        <x:v>#N/A</x:v>
      </x:c>
      <x:c r="J46" s="14" t="e">
        <x:f>IF(J16&gt;$D$9,1,0)</x:f>
        <x:v>#N/A</x:v>
      </x:c>
      <x:c r="K46" s="14" t="e">
        <x:f>IF(K16&gt;$D$9,1,0)</x:f>
        <x:v>#N/A</x:v>
      </x:c>
      <x:c r="L46" s="14" t="e">
        <x:f>IF(L16&gt;$D$9,1,0)</x:f>
        <x:v>#N/A</x:v>
      </x:c>
      <x:c r="M46" s="14" t="e">
        <x:f>IF(M16&gt;$D$9,1,0)</x:f>
        <x:v>#N/A</x:v>
      </x:c>
      <x:c r="N46" s="14" t="e">
        <x:f>IF(N16&gt;$D$9,1,0)</x:f>
        <x:v>#N/A</x:v>
      </x:c>
      <x:c r="O46" s="1" t="n"/>
    </x:row>
    <x:row r="47" ht="22" customHeight="1">
      <x:c r="A47" s="1" t="n"/>
      <x:c r="B47" s="1" t="n"/>
      <x:c r="C47" s="1" t="inlineStr">
        <x:is>
          <x:t xml:space="preserve">Revisão: cronograma completo (11 anos)</x:t>
        </x:is>
      </x:c>
      <x:c r="D47" s="14" t="n">
        <x:f>IF('Entradas'!D5=2,11,COUNT('Entradas'!D21:N21))</x:f>
        <x:v>0</x:v>
      </x:c>
      <x:c r="E47" s="14" t="n"/>
      <x:c r="F47" s="14" t="n"/>
      <x:c r="G47" s="14" t="n"/>
      <x:c r="H47" s="14" t="n"/>
      <x:c r="I47" s="14" t="n"/>
      <x:c r="J47" s="14" t="n"/>
      <x:c r="K47" s="14" t="n"/>
      <x:c r="L47" s="14" t="n"/>
      <x:c r="M47" s="14" t="n"/>
      <x:c r="N47" s="14" t="n"/>
      <x:c r="O47" s="1" t="n"/>
    </x:row>
    <x:row r="48" ht="22" customHeight="1">
      <x:c r="A48" s="1" t="n"/>
      <x:c r="B48" s="1" t="n"/>
      <x:c r="C48" s="1" t="n"/>
      <x:c r="D48" s="14" t="n"/>
      <x:c r="E48" s="14" t="n"/>
      <x:c r="F48" s="14" t="n"/>
      <x:c r="G48" s="14" t="n"/>
      <x:c r="H48" s="14" t="n"/>
      <x:c r="I48" s="14" t="n"/>
      <x:c r="J48" s="14" t="n"/>
      <x:c r="K48" s="14" t="n"/>
      <x:c r="L48" s="14" t="n"/>
      <x:c r="M48" s="14" t="n"/>
      <x:c r="N48" s="14" t="n"/>
      <x:c r="O48" s="1" t="n"/>
    </x:row>
    <x:row r="49" ht="22" customHeight="1">
      <x:c r="A49" s="1" t="n"/>
      <x:c r="B49" s="1" t="n"/>
      <x:c r="C49" s="1" t="inlineStr">
        <x:is>
          <x:t xml:space="preserve">Patrimônio não compõe o fluxo de caixa, VPL ou receita. Não somar valor e venda do mesmo lote.</x:t>
        </x:is>
      </x:c>
      <x:c r="D49" s="14" t="n"/>
      <x:c r="E49" s="14" t="n"/>
      <x:c r="F49" s="14" t="n"/>
      <x:c r="G49" s="14" t="n"/>
      <x:c r="H49" s="14" t="n"/>
      <x:c r="I49" s="14" t="n"/>
      <x:c r="J49" s="14" t="n"/>
      <x:c r="K49" s="14" t="n"/>
      <x:c r="L49" s="14" t="n"/>
      <x:c r="M49" s="14" t="n"/>
      <x:c r="N49" s="14" t="n"/>
      <x:c r="O49" s="1" t="n"/>
    </x:row>
    <x:row r="50" ht="22" customHeight="1">
      <x:c r="A50" s="1" t="n"/>
      <x:c r="B50" s="1" t="n"/>
      <x:c r="C50" s="1" t="inlineStr">
        <x:is>
          <x:t xml:space="preserve">As lacunas #N/A são intencionais. Não são erro oculto nem autorização para preencher com zero.</x:t>
        </x:is>
      </x:c>
      <x:c r="D50" s="14" t="n"/>
      <x:c r="E50" s="14" t="n"/>
      <x:c r="F50" s="14" t="n"/>
      <x:c r="G50" s="14" t="n"/>
      <x:c r="H50" s="14" t="n"/>
      <x:c r="I50" s="14" t="n"/>
      <x:c r="J50" s="14" t="n"/>
      <x:c r="K50" s="14" t="n"/>
      <x:c r="L50" s="14" t="n"/>
      <x:c r="M50" s="14" t="n"/>
      <x:c r="N50" s="14" t="n"/>
      <x:c r="O50" s="1" t="n"/>
    </x:row>
    <x:row r="51" ht="22" customHeight="1">
      <x:c r="A51" s="1" t="n"/>
      <x:c r="B51" s="1" t="n"/>
      <x:c r="C51" s="1" t="n"/>
      <x:c r="D51" s="14" t="n"/>
      <x:c r="E51" s="14" t="n"/>
      <x:c r="F51" s="14" t="n"/>
      <x:c r="G51" s="14" t="n"/>
      <x:c r="H51" s="14" t="n"/>
      <x:c r="I51" s="14" t="n"/>
      <x:c r="J51" s="14" t="n"/>
      <x:c r="K51" s="14" t="n"/>
      <x:c r="L51" s="14" t="n"/>
      <x:c r="M51" s="14" t="n"/>
      <x:c r="N51" s="14" t="n"/>
      <x:c r="O51" s="1" t="n"/>
    </x:row>
    <x:row r="52" ht="22" customHeight="1">
      <x:c r="A52" s="1" t="n"/>
      <x:c r="B52" s="1" t="n"/>
      <x:c r="C52" s="1" t="n"/>
      <x:c r="D52" s="14" t="n"/>
      <x:c r="E52" s="14" t="n"/>
      <x:c r="F52" s="14" t="n"/>
      <x:c r="G52" s="14" t="n"/>
      <x:c r="H52" s="14" t="n"/>
      <x:c r="I52" s="14" t="n"/>
      <x:c r="J52" s="14" t="n"/>
      <x:c r="K52" s="14" t="n"/>
      <x:c r="L52" s="14" t="n"/>
      <x:c r="M52" s="14" t="n"/>
      <x:c r="N52" s="14" t="n"/>
      <x:c r="O52" s="1" t="n"/>
    </x:row>
    <x:row r="53" ht="22" customHeight="1">
      <x:c r="A53" s="1" t="n"/>
      <x:c r="B53" s="1" t="n"/>
      <x:c r="C53" s="1" t="n"/>
      <x:c r="D53" s="14" t="n"/>
      <x:c r="E53" s="14" t="n"/>
      <x:c r="F53" s="14" t="n"/>
      <x:c r="G53" s="14" t="n"/>
      <x:c r="H53" s="14" t="n"/>
      <x:c r="I53" s="14" t="n"/>
      <x:c r="J53" s="14" t="n"/>
      <x:c r="K53" s="14" t="n"/>
      <x:c r="L53" s="14" t="n"/>
      <x:c r="M53" s="14" t="n"/>
      <x:c r="N53" s="14" t="n"/>
      <x:c r="O53" s="1" t="n"/>
    </x:row>
    <x:row r="54" ht="22" customHeight="1">
      <x:c r="A54" s="1" t="n"/>
      <x:c r="B54" s="1" t="n"/>
      <x:c r="C54" s="1" t="n"/>
      <x:c r="D54" s="14" t="n"/>
      <x:c r="E54" s="14" t="n"/>
      <x:c r="F54" s="14" t="n"/>
      <x:c r="G54" s="14" t="n"/>
      <x:c r="H54" s="14" t="n"/>
      <x:c r="I54" s="14" t="n"/>
      <x:c r="J54" s="14" t="n"/>
      <x:c r="K54" s="14" t="n"/>
      <x:c r="L54" s="14" t="n"/>
      <x:c r="M54" s="14" t="n"/>
      <x:c r="N54" s="14" t="n"/>
      <x:c r="O54" s="1" t="n"/>
    </x:row>
    <x:row r="55" ht="22" customHeight="1">
      <x:c r="A55" s="1" t="n"/>
      <x:c r="B55" s="1" t="n"/>
      <x:c r="C55" s="1" t="n"/>
      <x:c r="D55" s="14" t="n"/>
      <x:c r="E55" s="14" t="n"/>
      <x:c r="F55" s="14" t="n"/>
      <x:c r="G55" s="14" t="n"/>
      <x:c r="H55" s="14" t="n"/>
      <x:c r="I55" s="14" t="n"/>
      <x:c r="J55" s="14" t="n"/>
      <x:c r="K55" s="14" t="n"/>
      <x:c r="L55" s="14" t="n"/>
      <x:c r="M55" s="14" t="n"/>
      <x:c r="N55" s="14" t="n"/>
      <x:c r="O55" s="1" t="n"/>
    </x:row>
    <x:row r="56" ht="22" customHeight="1">
      <x:c r="A56" s="1" t="n"/>
      <x:c r="B56" s="1" t="n"/>
      <x:c r="C56" s="1" t="n"/>
      <x:c r="D56" s="14" t="n"/>
      <x:c r="E56" s="14" t="n"/>
      <x:c r="F56" s="14" t="n"/>
      <x:c r="G56" s="14" t="n"/>
      <x:c r="H56" s="14" t="n"/>
      <x:c r="I56" s="14" t="n"/>
      <x:c r="J56" s="14" t="n"/>
      <x:c r="K56" s="14" t="n"/>
      <x:c r="L56" s="14" t="n"/>
      <x:c r="M56" s="14" t="n"/>
      <x:c r="N56" s="14" t="n"/>
      <x:c r="O56" s="1" t="n"/>
    </x:row>
    <x:row r="57" ht="22" customHeight="1">
      <x:c r="A57" s="1" t="n"/>
      <x:c r="B57" s="1" t="n"/>
      <x:c r="C57" s="1" t="n"/>
      <x:c r="D57" s="14" t="n"/>
      <x:c r="E57" s="14" t="n"/>
      <x:c r="F57" s="14" t="n"/>
      <x:c r="G57" s="14" t="n"/>
      <x:c r="H57" s="14" t="n"/>
      <x:c r="I57" s="14" t="n"/>
      <x:c r="J57" s="14" t="n"/>
      <x:c r="K57" s="14" t="n"/>
      <x:c r="L57" s="14" t="n"/>
      <x:c r="M57" s="14" t="n"/>
      <x:c r="N57" s="14" t="n"/>
      <x:c r="O57" s="1" t="n"/>
    </x:row>
    <x:row r="58" ht="22" customHeight="1">
      <x:c r="A58" s="1" t="n"/>
      <x:c r="B58" s="1" t="n"/>
      <x:c r="C58" s="1" t="n"/>
      <x:c r="D58" s="14" t="n"/>
      <x:c r="E58" s="14" t="n"/>
      <x:c r="F58" s="14" t="n"/>
      <x:c r="G58" s="14" t="n"/>
      <x:c r="H58" s="14" t="n"/>
      <x:c r="I58" s="14" t="n"/>
      <x:c r="J58" s="14" t="n"/>
      <x:c r="K58" s="14" t="n"/>
      <x:c r="L58" s="14" t="n"/>
      <x:c r="M58" s="14" t="n"/>
      <x:c r="N58" s="14" t="n"/>
      <x:c r="O58" s="1" t="n"/>
    </x:row>
    <x:row r="59" ht="22" customHeight="1">
      <x:c r="A59" s="1" t="n"/>
      <x:c r="B59" s="1" t="n"/>
      <x:c r="C59" s="1" t="n"/>
      <x:c r="D59" s="14" t="n"/>
      <x:c r="E59" s="14" t="n"/>
      <x:c r="F59" s="14" t="n"/>
      <x:c r="G59" s="14" t="n"/>
      <x:c r="H59" s="14" t="n"/>
      <x:c r="I59" s="14" t="n"/>
      <x:c r="J59" s="14" t="n"/>
      <x:c r="K59" s="14" t="n"/>
      <x:c r="L59" s="14" t="n"/>
      <x:c r="M59" s="14" t="n"/>
      <x:c r="N59" s="14" t="n"/>
      <x:c r="O59" s="1" t="n"/>
    </x:row>
    <x:row r="60" ht="22" customHeight="1">
      <x:c r="A60" s="1" t="n"/>
      <x:c r="B60" s="1" t="n"/>
      <x:c r="C60" s="1" t="n"/>
      <x:c r="D60" s="14" t="n"/>
      <x:c r="E60" s="14" t="n"/>
      <x:c r="F60" s="14" t="n"/>
      <x:c r="G60" s="14" t="n"/>
      <x:c r="H60" s="14" t="n"/>
      <x:c r="I60" s="14" t="n"/>
      <x:c r="J60" s="14" t="n"/>
      <x:c r="K60" s="14" t="n"/>
      <x:c r="L60" s="14" t="n"/>
      <x:c r="M60" s="14" t="n"/>
      <x:c r="N60" s="14" t="n"/>
      <x:c r="O60" s="1" t="n"/>
    </x:row>
    <x:row r="61" ht="22" customHeight="1">
      <x:c r="A61" s="1" t="n"/>
      <x:c r="B61" s="1" t="n"/>
      <x:c r="C61" s="1" t="n"/>
      <x:c r="D61" s="14" t="n"/>
      <x:c r="E61" s="14" t="n"/>
      <x:c r="F61" s="14" t="n"/>
      <x:c r="G61" s="14" t="n"/>
      <x:c r="H61" s="14" t="n"/>
      <x:c r="I61" s="14" t="n"/>
      <x:c r="J61" s="14" t="n"/>
      <x:c r="K61" s="14" t="n"/>
      <x:c r="L61" s="14" t="n"/>
      <x:c r="M61" s="14" t="n"/>
      <x:c r="N61" s="14" t="n"/>
      <x:c r="O61" s="1" t="n"/>
    </x:row>
    <x:row r="62" ht="22" customHeight="1">
      <x:c r="A62" s="1" t="n"/>
      <x:c r="B62" s="1" t="n"/>
      <x:c r="C62" s="1" t="n"/>
      <x:c r="D62" s="14" t="n"/>
      <x:c r="E62" s="14" t="n"/>
      <x:c r="F62" s="14" t="n"/>
      <x:c r="G62" s="14" t="n"/>
      <x:c r="H62" s="14" t="n"/>
      <x:c r="I62" s="14" t="n"/>
      <x:c r="J62" s="14" t="n"/>
      <x:c r="K62" s="14" t="n"/>
      <x:c r="L62" s="14" t="n"/>
      <x:c r="M62" s="14" t="n"/>
      <x:c r="N62" s="14" t="n"/>
      <x:c r="O62" s="1" t="n"/>
    </x:row>
    <x:row r="63" ht="22" customHeight="1">
      <x:c r="A63" s="1" t="n"/>
      <x:c r="B63" s="1" t="n"/>
      <x:c r="C63" s="1" t="n"/>
      <x:c r="D63" s="14" t="n"/>
      <x:c r="E63" s="14" t="n"/>
      <x:c r="F63" s="14" t="n"/>
      <x:c r="G63" s="14" t="n"/>
      <x:c r="H63" s="14" t="n"/>
      <x:c r="I63" s="14" t="n"/>
      <x:c r="J63" s="14" t="n"/>
      <x:c r="K63" s="14" t="n"/>
      <x:c r="L63" s="14" t="n"/>
      <x:c r="M63" s="14" t="n"/>
      <x:c r="N63" s="14" t="n"/>
      <x:c r="O63" s="1" t="n"/>
    </x:row>
    <x:row r="64" ht="22" customHeight="1">
      <x:c r="A64" s="1" t="n"/>
      <x:c r="B64" s="1" t="n"/>
      <x:c r="C64" s="1" t="n"/>
      <x:c r="D64" s="14" t="n"/>
      <x:c r="E64" s="14" t="n"/>
      <x:c r="F64" s="14" t="n"/>
      <x:c r="G64" s="14" t="n"/>
      <x:c r="H64" s="14" t="n"/>
      <x:c r="I64" s="14" t="n"/>
      <x:c r="J64" s="14" t="n"/>
      <x:c r="K64" s="14" t="n"/>
      <x:c r="L64" s="14" t="n"/>
      <x:c r="M64" s="14" t="n"/>
      <x:c r="N64" s="14" t="n"/>
      <x:c r="O64" s="1" t="n"/>
    </x:row>
    <x:row r="65" ht="22" customHeight="1">
      <x:c r="A65" s="1" t="n"/>
      <x:c r="B65" s="1" t="n"/>
      <x:c r="C65" s="1" t="n"/>
      <x:c r="D65" s="14" t="n"/>
      <x:c r="E65" s="14" t="n"/>
      <x:c r="F65" s="14" t="n"/>
      <x:c r="G65" s="14" t="n"/>
      <x:c r="H65" s="14" t="n"/>
      <x:c r="I65" s="14" t="n"/>
      <x:c r="J65" s="14" t="n"/>
      <x:c r="K65" s="14" t="n"/>
      <x:c r="L65" s="14" t="n"/>
      <x:c r="M65" s="14" t="n"/>
      <x:c r="N65" s="14" t="n"/>
      <x:c r="O65" s="1" t="n"/>
    </x:row>
    <x:row r="66" ht="22" customHeight="1">
      <x:c r="A66" s="1" t="n"/>
      <x:c r="B66" s="1" t="n"/>
      <x:c r="C66" s="1" t="n"/>
      <x:c r="D66" s="14" t="n"/>
      <x:c r="E66" s="14" t="n"/>
      <x:c r="F66" s="14" t="n"/>
      <x:c r="G66" s="14" t="n"/>
      <x:c r="H66" s="14" t="n"/>
      <x:c r="I66" s="14" t="n"/>
      <x:c r="J66" s="14" t="n"/>
      <x:c r="K66" s="14" t="n"/>
      <x:c r="L66" s="14" t="n"/>
      <x:c r="M66" s="14" t="n"/>
      <x:c r="N66" s="14" t="n"/>
      <x:c r="O66" s="1" t="n"/>
    </x:row>
    <x:row r="67" ht="22" customHeight="1">
      <x:c r="A67" s="1" t="n"/>
      <x:c r="B67" s="1" t="n"/>
      <x:c r="C67" s="1" t="n"/>
      <x:c r="D67" s="14" t="n"/>
      <x:c r="E67" s="14" t="n"/>
      <x:c r="F67" s="14" t="n"/>
      <x:c r="G67" s="14" t="n"/>
      <x:c r="H67" s="14" t="n"/>
      <x:c r="I67" s="14" t="n"/>
      <x:c r="J67" s="14" t="n"/>
      <x:c r="K67" s="14" t="n"/>
      <x:c r="L67" s="14" t="n"/>
      <x:c r="M67" s="14" t="n"/>
      <x:c r="N67" s="14" t="n"/>
      <x:c r="O67" s="1" t="n"/>
    </x:row>
    <x:row r="68" ht="22" customHeight="1">
      <x:c r="A68" s="1" t="n"/>
      <x:c r="B68" s="1" t="n"/>
      <x:c r="C68" s="1" t="n"/>
      <x:c r="D68" s="14" t="n"/>
      <x:c r="E68" s="14" t="n"/>
      <x:c r="F68" s="14" t="n"/>
      <x:c r="G68" s="14" t="n"/>
      <x:c r="H68" s="14" t="n"/>
      <x:c r="I68" s="14" t="n"/>
      <x:c r="J68" s="14" t="n"/>
      <x:c r="K68" s="14" t="n"/>
      <x:c r="L68" s="14" t="n"/>
      <x:c r="M68" s="14" t="n"/>
      <x:c r="N68" s="14" t="n"/>
      <x:c r="O68" s="1" t="n"/>
    </x:row>
    <x:row r="69" ht="22" customHeight="1">
      <x:c r="A69" s="1" t="n"/>
      <x:c r="B69" s="1" t="n"/>
      <x:c r="C69" s="1" t="n"/>
      <x:c r="D69" s="14" t="n"/>
      <x:c r="E69" s="14" t="n"/>
      <x:c r="F69" s="14" t="n"/>
      <x:c r="G69" s="14" t="n"/>
      <x:c r="H69" s="14" t="n"/>
      <x:c r="I69" s="14" t="n"/>
      <x:c r="J69" s="14" t="n"/>
      <x:c r="K69" s="14" t="n"/>
      <x:c r="L69" s="14" t="n"/>
      <x:c r="M69" s="14" t="n"/>
      <x:c r="N69" s="14" t="n"/>
      <x:c r="O69" s="1" t="n"/>
    </x:row>
    <x:row r="70" ht="22" customHeight="1">
      <x:c r="A70" s="1" t="n"/>
      <x:c r="B70" s="1" t="n"/>
      <x:c r="C70" s="1" t="n"/>
      <x:c r="D70" s="14" t="n"/>
      <x:c r="E70" s="14" t="n"/>
      <x:c r="F70" s="14" t="n"/>
      <x:c r="G70" s="14" t="n"/>
      <x:c r="H70" s="14" t="n"/>
      <x:c r="I70" s="14" t="n"/>
      <x:c r="J70" s="14" t="n"/>
      <x:c r="K70" s="14" t="n"/>
      <x:c r="L70" s="14" t="n"/>
      <x:c r="M70" s="14" t="n"/>
      <x:c r="N70" s="14" t="n"/>
      <x:c r="O70" s="1" t="n"/>
    </x:row>
    <x:row r="71" ht="22" customHeight="1">
      <x:c r="A71" s="1" t="n"/>
      <x:c r="B71" s="1" t="n"/>
      <x:c r="C71" s="1" t="n"/>
      <x:c r="D71" s="14" t="n"/>
      <x:c r="E71" s="14" t="n"/>
      <x:c r="F71" s="14" t="n"/>
      <x:c r="G71" s="14" t="n"/>
      <x:c r="H71" s="14" t="n"/>
      <x:c r="I71" s="14" t="n"/>
      <x:c r="J71" s="14" t="n"/>
      <x:c r="K71" s="14" t="n"/>
      <x:c r="L71" s="14" t="n"/>
      <x:c r="M71" s="14" t="n"/>
      <x:c r="N71" s="14" t="n"/>
      <x:c r="O71" s="1" t="n"/>
    </x:row>
    <x:row r="72" ht="22" customHeight="1">
      <x:c r="A72" s="1" t="n"/>
      <x:c r="B72" s="1" t="n"/>
      <x:c r="C72" s="1" t="n"/>
      <x:c r="D72" s="14" t="n"/>
      <x:c r="E72" s="14" t="n"/>
      <x:c r="F72" s="14" t="n"/>
      <x:c r="G72" s="14" t="n"/>
      <x:c r="H72" s="14" t="n"/>
      <x:c r="I72" s="14" t="n"/>
      <x:c r="J72" s="14" t="n"/>
      <x:c r="K72" s="14" t="n"/>
      <x:c r="L72" s="14" t="n"/>
      <x:c r="M72" s="14" t="n"/>
      <x:c r="N72" s="14" t="n"/>
      <x:c r="O72" s="1" t="n"/>
    </x:row>
    <x:row r="73" ht="22" customHeight="1">
      <x:c r="A73" s="1" t="n"/>
      <x:c r="B73" s="1" t="n"/>
      <x:c r="C73" s="1" t="n"/>
      <x:c r="D73" s="14" t="n"/>
      <x:c r="E73" s="14" t="n"/>
      <x:c r="F73" s="14" t="n"/>
      <x:c r="G73" s="14" t="n"/>
      <x:c r="H73" s="14" t="n"/>
      <x:c r="I73" s="14" t="n"/>
      <x:c r="J73" s="14" t="n"/>
      <x:c r="K73" s="14" t="n"/>
      <x:c r="L73" s="14" t="n"/>
      <x:c r="M73" s="14" t="n"/>
      <x:c r="N73" s="14" t="n"/>
      <x:c r="O73" s="1" t="n"/>
    </x:row>
    <x:row r="74" ht="22" customHeight="1">
      <x:c r="A74" s="1" t="n"/>
      <x:c r="B74" s="1" t="n"/>
      <x:c r="C74" s="1" t="n"/>
      <x:c r="D74" s="14" t="n"/>
      <x:c r="E74" s="14" t="n"/>
      <x:c r="F74" s="14" t="n"/>
      <x:c r="G74" s="14" t="n"/>
      <x:c r="H74" s="14" t="n"/>
      <x:c r="I74" s="14" t="n"/>
      <x:c r="J74" s="14" t="n"/>
      <x:c r="K74" s="14" t="n"/>
      <x:c r="L74" s="14" t="n"/>
      <x:c r="M74" s="14" t="n"/>
      <x:c r="N74" s="14" t="n"/>
      <x:c r="O74" s="1" t="n"/>
    </x:row>
    <x:row r="75" ht="22" customHeight="1">
      <x:c r="A75" s="1" t="n"/>
      <x:c r="B75" s="1" t="n"/>
      <x:c r="C75" s="1" t="n"/>
      <x:c r="D75" s="14" t="n"/>
      <x:c r="E75" s="14" t="n"/>
      <x:c r="F75" s="14" t="n"/>
      <x:c r="G75" s="14" t="n"/>
      <x:c r="H75" s="14" t="n"/>
      <x:c r="I75" s="14" t="n"/>
      <x:c r="J75" s="14" t="n"/>
      <x:c r="K75" s="14" t="n"/>
      <x:c r="L75" s="14" t="n"/>
      <x:c r="M75" s="14" t="n"/>
      <x:c r="N75" s="14" t="n"/>
      <x:c r="O75" s="1" t="n"/>
    </x:row>
    <x:row r="76" ht="22" customHeight="1">
      <x:c r="A76" s="1" t="n"/>
      <x:c r="B76" s="1" t="n"/>
      <x:c r="C76" s="1" t="n"/>
      <x:c r="D76" s="14" t="n"/>
      <x:c r="E76" s="14" t="n"/>
      <x:c r="F76" s="14" t="n"/>
      <x:c r="G76" s="14" t="n"/>
      <x:c r="H76" s="14" t="n"/>
      <x:c r="I76" s="14" t="n"/>
      <x:c r="J76" s="14" t="n"/>
      <x:c r="K76" s="14" t="n"/>
      <x:c r="L76" s="14" t="n"/>
      <x:c r="M76" s="14" t="n"/>
      <x:c r="N76" s="14" t="n"/>
      <x:c r="O76" s="1" t="n"/>
    </x:row>
    <x:row r="77" ht="22" customHeight="1">
      <x:c r="A77" s="1" t="n"/>
      <x:c r="B77" s="1" t="n"/>
      <x:c r="C77" s="1" t="n"/>
      <x:c r="D77" s="14" t="n"/>
      <x:c r="E77" s="14" t="n"/>
      <x:c r="F77" s="14" t="n"/>
      <x:c r="G77" s="14" t="n"/>
      <x:c r="H77" s="14" t="n"/>
      <x:c r="I77" s="14" t="n"/>
      <x:c r="J77" s="14" t="n"/>
      <x:c r="K77" s="14" t="n"/>
      <x:c r="L77" s="14" t="n"/>
      <x:c r="M77" s="14" t="n"/>
      <x:c r="N77" s="14" t="n"/>
      <x:c r="O77" s="1" t="n"/>
    </x:row>
    <x:row r="78" ht="22" customHeight="1">
      <x:c r="A78" s="1" t="n"/>
      <x:c r="B78" s="1" t="n"/>
      <x:c r="C78" s="1" t="n"/>
      <x:c r="D78" s="14" t="n"/>
      <x:c r="E78" s="14" t="n"/>
      <x:c r="F78" s="14" t="n"/>
      <x:c r="G78" s="14" t="n"/>
      <x:c r="H78" s="14" t="n"/>
      <x:c r="I78" s="14" t="n"/>
      <x:c r="J78" s="14" t="n"/>
      <x:c r="K78" s="14" t="n"/>
      <x:c r="L78" s="14" t="n"/>
      <x:c r="M78" s="14" t="n"/>
      <x:c r="N78" s="14" t="n"/>
      <x:c r="O78" s="1" t="n"/>
    </x:row>
    <x:row r="79" ht="22" customHeight="1">
      <x:c r="A79" s="1" t="n"/>
      <x:c r="B79" s="1" t="n"/>
      <x:c r="C79" s="1" t="n"/>
      <x:c r="D79" s="14" t="n"/>
      <x:c r="E79" s="14" t="n"/>
      <x:c r="F79" s="14" t="n"/>
      <x:c r="G79" s="14" t="n"/>
      <x:c r="H79" s="14" t="n"/>
      <x:c r="I79" s="14" t="n"/>
      <x:c r="J79" s="14" t="n"/>
      <x:c r="K79" s="14" t="n"/>
      <x:c r="L79" s="14" t="n"/>
      <x:c r="M79" s="14" t="n"/>
      <x:c r="N79" s="14" t="n"/>
      <x:c r="O79" s="1" t="n"/>
    </x:row>
    <x:row r="80" ht="22" customHeight="1">
      <x:c r="A80" s="1" t="n"/>
      <x:c r="B80" s="1" t="n"/>
      <x:c r="C80" s="1" t="n"/>
      <x:c r="D80" s="14" t="n"/>
      <x:c r="E80" s="14" t="n"/>
      <x:c r="F80" s="14" t="n"/>
      <x:c r="G80" s="14" t="n"/>
      <x:c r="H80" s="14" t="n"/>
      <x:c r="I80" s="14" t="n"/>
      <x:c r="J80" s="14" t="n"/>
      <x:c r="K80" s="14" t="n"/>
      <x:c r="L80" s="14" t="n"/>
      <x:c r="M80" s="14" t="n"/>
      <x:c r="N80" s="14" t="n"/>
      <x:c r="O80" s="1" t="n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1" ySplit="6" topLeftCell="B7" activePane="bottomRight" state="frozen"/>
    </x:sheetView>
  </x:sheetViews>
  <x:sheetFormatPr baseColWidth="8" defaultRowHeight="15"/>
  <x:cols>
    <x:col min="1" max="1" width="68" customWidth="1"/>
    <x:col min="2" max="2" width="65" customWidth="1"/>
  </x:cols>
  <x:sheetData>
    <x:row r="1">
      <x:c r="A1" s="21" t="inlineStr">
        <x:is>
          <x:t xml:space="preserve">VALIDAÇÃO DE CONSISTÊNCIA — V15</x:t>
        </x:is>
      </x:c>
      <x:c r="B1" s="21" t="n"/>
    </x:row>
    <x:row r="2">
      <x:c r="A2" s="21" t="inlineStr">
        <x:is>
          <x:t xml:space="preserve">Número de entradas inválidas</x:t>
        </x:is>
      </x:c>
      <x:c r="B2" s="21" t="n">
        <x:f>SUM(B7:B204)</x:f>
        <x:v>0</x:v>
      </x:c>
    </x:row>
    <x:row r="3">
      <x:c r="A3" s="21" t="inlineStr">
        <x:is>
          <x:t xml:space="preserve">Estado</x:t>
        </x:is>
      </x:c>
      <x:c r="B3" s="21" t="str">
        <x:f>IF(B2&gt;0,"BLOQUEADO — CORRIGIR ENTRADAS","SEM INCONSISTÊNCIA DETECTADA — VERIFICAR PENDÊNCIAS")</x:f>
        <x:v>SEM INCONSISTÊNCIA DETECTADA — VERIFICAR PENDÊNCIAS</x:v>
      </x:c>
    </x:row>
    <x:row r="4">
      <x:c r="A4" s="22" t="inlineStr">
        <x:is>
          <x:t xml:space="preserve">Ausência de inconsistência não comprova viabilidade. Campos pendentes continuam #N/A.</x:t>
        </x:is>
      </x:c>
      <x:c r="B4" s="22" t="n"/>
    </x:row>
    <x:row r="5">
      <x:c r="A5" s="22" t="n"/>
      <x:c r="B5" s="22" t="n"/>
    </x:row>
    <x:row r="6">
      <x:c r="A6" s="21" t="inlineStr">
        <x:is>
          <x:t xml:space="preserve">Campo/regra</x:t>
        </x:is>
      </x:c>
      <x:c r="B6" s="21" t="inlineStr">
        <x:is>
          <x:t xml:space="preserve">1 = inválido</x:t>
        </x:is>
      </x:c>
    </x:row>
    <x:row r="7">
      <x:c r="A7" s="22" t="inlineStr">
        <x:is>
          <x:t xml:space="preserve">D4</x:t>
        </x:is>
      </x:c>
      <x:c r="B7" s="22" t="n">
        <x:f>IFERROR(IF(OR(Entradas!D4=1,Entradas!D4=2),0,1),1)</x:f>
        <x:v>0</x:v>
      </x:c>
    </x:row>
    <x:row r="8">
      <x:c r="A8" s="22" t="inlineStr">
        <x:is>
          <x:t xml:space="preserve">D5</x:t>
        </x:is>
      </x:c>
      <x:c r="B8" s="22" t="n">
        <x:f>IFERROR(IF(OR(Entradas!D5=1,Entradas!D5=2,Entradas!D5=3),0,1),1)</x:f>
        <x:v>0</x:v>
      </x:c>
    </x:row>
    <x:row r="9">
      <x:c r="A9" s="22" t="inlineStr">
        <x:is>
          <x:t xml:space="preserve">D6</x:t>
        </x:is>
      </x:c>
      <x:c r="B9" s="22" t="n">
        <x:f>IFERROR(IF(AND(ISNUMBER('Entradas'!D6),'Entradas'!D6&gt;0),0,1),1)</x:f>
        <x:v>0</x:v>
      </x:c>
    </x:row>
    <x:row r="10">
      <x:c r="A10" s="22" t="inlineStr">
        <x:is>
          <x:t xml:space="preserve">D7</x:t>
        </x:is>
      </x:c>
      <x:c r="B10" s="22" t="n">
        <x:f>IFERROR(IF(AND(ISNUMBER('Entradas'!D7),'Entradas'!D7&gt;0),0,1),1)</x:f>
        <x:v>0</x:v>
      </x:c>
    </x:row>
    <x:row r="11">
      <x:c r="A11" s="22" t="inlineStr">
        <x:is>
          <x:t xml:space="preserve">D8</x:t>
        </x:is>
      </x:c>
      <x:c r="B11" s="22" t="n">
        <x:f>IFERROR(IF(AND(ISNUMBER('Entradas'!D8),'Entradas'!D8&gt;0),0,1),1)</x:f>
        <x:v>0</x:v>
      </x:c>
    </x:row>
    <x:row r="12">
      <x:c r="A12" s="22" t="inlineStr">
        <x:is>
          <x:t xml:space="preserve">D9</x:t>
        </x:is>
      </x:c>
      <x:c r="B12" s="22" t="n">
        <x:f>IFERROR(IF(AND(ISNUMBER('Entradas'!D9),'Entradas'!D9&gt;0,MOD('Entradas'!D9,1)=0),0,1),1)</x:f>
        <x:v>0</x:v>
      </x:c>
    </x:row>
    <x:row r="13">
      <x:c r="A13" s="22" t="inlineStr">
        <x:is>
          <x:t xml:space="preserve">D10</x:t>
        </x:is>
      </x:c>
      <x:c r="B13" s="22" t="n">
        <x:f>IFERROR(IF(OR('Entradas'!D10="",AND(ISNUMBER('Entradas'!D10),'Entradas'!D10&gt;=0,MOD('Entradas'!D10,1)=0)),0,1),1)</x:f>
        <x:v>0</x:v>
      </x:c>
    </x:row>
    <x:row r="14">
      <x:c r="A14" s="22" t="inlineStr">
        <x:is>
          <x:t xml:space="preserve">D11</x:t>
        </x:is>
      </x:c>
      <x:c r="B14" s="22" t="n">
        <x:f>IFERROR(IF(OR('Entradas'!D11="",AND(ISNUMBER('Entradas'!D11),'Entradas'!D11&gt;=0,MOD('Entradas'!D11,1)=0)),0,1),1)</x:f>
        <x:v>0</x:v>
      </x:c>
    </x:row>
    <x:row r="15">
      <x:c r="A15" s="22" t="inlineStr">
        <x:is>
          <x:t xml:space="preserve">Híbrido: soma das unidades</x:t>
        </x:is>
      </x:c>
      <x:c r="B15" s="22" t="n">
        <x:f>IFERROR(IF(OR(Entradas!D5&lt;&gt;3,AND(ISNUMBER(Entradas!D10),ISNUMBER(Entradas!D11),Entradas!D10+Entradas!D11=Entradas!D9)),0,1),1)</x:f>
        <x:v>0</x:v>
      </x:c>
    </x:row>
    <x:row r="16">
      <x:c r="A16" s="22" t="inlineStr">
        <x:is>
          <x:t xml:space="preserve">Taxa de desconto &gt; -100%</x:t>
        </x:is>
      </x:c>
      <x:c r="B16" s="22" t="n">
        <x:f>IFERROR(IF(OR(Entradas!D12="",AND(ISNUMBER(Entradas!D12),Entradas!D12&gt;-1)),0,1),1)</x:f>
        <x:v>0</x:v>
      </x:c>
    </x:row>
    <x:row r="17">
      <x:c r="A17" s="22" t="inlineStr">
        <x:is>
          <x:t xml:space="preserve">D21</x:t>
        </x:is>
      </x:c>
      <x:c r="B17" s="22" t="n">
        <x:f>IFERROR(IF(OR('Entradas'!D21="",AND(ISNUMBER('Entradas'!D21),'Entradas'!D21&gt;=0,MOD('Entradas'!D21,1)=0)),0,1),1)</x:f>
        <x:v>0</x:v>
      </x:c>
    </x:row>
    <x:row r="18">
      <x:c r="A18" s="22" t="inlineStr">
        <x:is>
          <x:t xml:space="preserve">E21</x:t>
        </x:is>
      </x:c>
      <x:c r="B18" s="22" t="n">
        <x:f>IFERROR(IF(OR('Entradas'!E21="",AND(ISNUMBER('Entradas'!E21),'Entradas'!E21&gt;=0,MOD('Entradas'!E21,1)=0)),0,1),1)</x:f>
        <x:v>0</x:v>
      </x:c>
    </x:row>
    <x:row r="19">
      <x:c r="A19" s="22" t="inlineStr">
        <x:is>
          <x:t xml:space="preserve">F21</x:t>
        </x:is>
      </x:c>
      <x:c r="B19" s="22" t="n">
        <x:f>IFERROR(IF(OR('Entradas'!F21="",AND(ISNUMBER('Entradas'!F21),'Entradas'!F21&gt;=0,MOD('Entradas'!F21,1)=0)),0,1),1)</x:f>
        <x:v>0</x:v>
      </x:c>
    </x:row>
    <x:row r="20">
      <x:c r="A20" s="22" t="inlineStr">
        <x:is>
          <x:t xml:space="preserve">G21</x:t>
        </x:is>
      </x:c>
      <x:c r="B20" s="22" t="n">
        <x:f>IFERROR(IF(OR('Entradas'!G21="",AND(ISNUMBER('Entradas'!G21),'Entradas'!G21&gt;=0,MOD('Entradas'!G21,1)=0)),0,1),1)</x:f>
        <x:v>0</x:v>
      </x:c>
    </x:row>
    <x:row r="21">
      <x:c r="A21" s="22" t="inlineStr">
        <x:is>
          <x:t xml:space="preserve">H21</x:t>
        </x:is>
      </x:c>
      <x:c r="B21" s="22" t="n">
        <x:f>IFERROR(IF(OR('Entradas'!H21="",AND(ISNUMBER('Entradas'!H21),'Entradas'!H21&gt;=0,MOD('Entradas'!H21,1)=0)),0,1),1)</x:f>
        <x:v>0</x:v>
      </x:c>
    </x:row>
    <x:row r="22">
      <x:c r="A22" s="22" t="inlineStr">
        <x:is>
          <x:t xml:space="preserve">I21</x:t>
        </x:is>
      </x:c>
      <x:c r="B22" s="22" t="n">
        <x:f>IFERROR(IF(OR('Entradas'!I21="",AND(ISNUMBER('Entradas'!I21),'Entradas'!I21&gt;=0,MOD('Entradas'!I21,1)=0)),0,1),1)</x:f>
        <x:v>0</x:v>
      </x:c>
    </x:row>
    <x:row r="23">
      <x:c r="A23" s="22" t="inlineStr">
        <x:is>
          <x:t xml:space="preserve">J21</x:t>
        </x:is>
      </x:c>
      <x:c r="B23" s="22" t="n">
        <x:f>IFERROR(IF(OR('Entradas'!J21="",AND(ISNUMBER('Entradas'!J21),'Entradas'!J21&gt;=0,MOD('Entradas'!J21,1)=0)),0,1),1)</x:f>
        <x:v>0</x:v>
      </x:c>
    </x:row>
    <x:row r="24">
      <x:c r="A24" s="22" t="inlineStr">
        <x:is>
          <x:t xml:space="preserve">K21</x:t>
        </x:is>
      </x:c>
      <x:c r="B24" s="22" t="n">
        <x:f>IFERROR(IF(OR('Entradas'!K21="",AND(ISNUMBER('Entradas'!K21),'Entradas'!K21&gt;=0,MOD('Entradas'!K21,1)=0)),0,1),1)</x:f>
        <x:v>0</x:v>
      </x:c>
    </x:row>
    <x:row r="25">
      <x:c r="A25" s="22" t="inlineStr">
        <x:is>
          <x:t xml:space="preserve">L21</x:t>
        </x:is>
      </x:c>
      <x:c r="B25" s="22" t="n">
        <x:f>IFERROR(IF(OR('Entradas'!L21="",AND(ISNUMBER('Entradas'!L21),'Entradas'!L21&gt;=0,MOD('Entradas'!L21,1)=0)),0,1),1)</x:f>
        <x:v>0</x:v>
      </x:c>
    </x:row>
    <x:row r="26">
      <x:c r="A26" s="22" t="inlineStr">
        <x:is>
          <x:t xml:space="preserve">M21</x:t>
        </x:is>
      </x:c>
      <x:c r="B26" s="22" t="n">
        <x:f>IFERROR(IF(OR('Entradas'!M21="",AND(ISNUMBER('Entradas'!M21),'Entradas'!M21&gt;=0,MOD('Entradas'!M21,1)=0)),0,1),1)</x:f>
        <x:v>0</x:v>
      </x:c>
    </x:row>
    <x:row r="27">
      <x:c r="A27" s="22" t="inlineStr">
        <x:is>
          <x:t xml:space="preserve">N21</x:t>
        </x:is>
      </x:c>
      <x:c r="B27" s="22" t="n">
        <x:f>IFERROR(IF(OR('Entradas'!N21="",AND(ISNUMBER('Entradas'!N21),'Entradas'!N21&gt;=0,MOD('Entradas'!N21,1)=0)),0,1),1)</x:f>
        <x:v>0</x:v>
      </x:c>
    </x:row>
    <x:row r="28">
      <x:c r="A28" s="22" t="inlineStr">
        <x:is>
          <x:t xml:space="preserve">D22</x:t>
        </x:is>
      </x:c>
      <x:c r="B28" s="22" t="n">
        <x:f>IFERROR(IF(OR('Entradas'!D22="",AND(ISNUMBER('Entradas'!D22),'Entradas'!D22&gt;=0)),0,1),1)</x:f>
        <x:v>0</x:v>
      </x:c>
    </x:row>
    <x:row r="29">
      <x:c r="A29" s="22" t="inlineStr">
        <x:is>
          <x:t xml:space="preserve">E22</x:t>
        </x:is>
      </x:c>
      <x:c r="B29" s="22" t="n">
        <x:f>IFERROR(IF(OR('Entradas'!E22="",AND(ISNUMBER('Entradas'!E22),'Entradas'!E22&gt;=0)),0,1),1)</x:f>
        <x:v>0</x:v>
      </x:c>
    </x:row>
    <x:row r="30">
      <x:c r="A30" s="22" t="inlineStr">
        <x:is>
          <x:t xml:space="preserve">F22</x:t>
        </x:is>
      </x:c>
      <x:c r="B30" s="22" t="n">
        <x:f>IFERROR(IF(OR('Entradas'!F22="",AND(ISNUMBER('Entradas'!F22),'Entradas'!F22&gt;=0)),0,1),1)</x:f>
        <x:v>0</x:v>
      </x:c>
    </x:row>
    <x:row r="31">
      <x:c r="A31" s="22" t="inlineStr">
        <x:is>
          <x:t xml:space="preserve">G22</x:t>
        </x:is>
      </x:c>
      <x:c r="B31" s="22" t="n">
        <x:f>IFERROR(IF(OR('Entradas'!G22="",AND(ISNUMBER('Entradas'!G22),'Entradas'!G22&gt;=0)),0,1),1)</x:f>
        <x:v>0</x:v>
      </x:c>
    </x:row>
    <x:row r="32">
      <x:c r="A32" s="22" t="inlineStr">
        <x:is>
          <x:t xml:space="preserve">H22</x:t>
        </x:is>
      </x:c>
      <x:c r="B32" s="22" t="n">
        <x:f>IFERROR(IF(OR('Entradas'!H22="",AND(ISNUMBER('Entradas'!H22),'Entradas'!H22&gt;=0)),0,1),1)</x:f>
        <x:v>0</x:v>
      </x:c>
    </x:row>
    <x:row r="33">
      <x:c r="A33" s="22" t="inlineStr">
        <x:is>
          <x:t xml:space="preserve">I22</x:t>
        </x:is>
      </x:c>
      <x:c r="B33" s="22" t="n">
        <x:f>IFERROR(IF(OR('Entradas'!I22="",AND(ISNUMBER('Entradas'!I22),'Entradas'!I22&gt;=0)),0,1),1)</x:f>
        <x:v>0</x:v>
      </x:c>
    </x:row>
    <x:row r="34">
      <x:c r="A34" s="22" t="inlineStr">
        <x:is>
          <x:t xml:space="preserve">J22</x:t>
        </x:is>
      </x:c>
      <x:c r="B34" s="22" t="n">
        <x:f>IFERROR(IF(OR('Entradas'!J22="",AND(ISNUMBER('Entradas'!J22),'Entradas'!J22&gt;=0)),0,1),1)</x:f>
        <x:v>0</x:v>
      </x:c>
    </x:row>
    <x:row r="35">
      <x:c r="A35" s="22" t="inlineStr">
        <x:is>
          <x:t xml:space="preserve">K22</x:t>
        </x:is>
      </x:c>
      <x:c r="B35" s="22" t="n">
        <x:f>IFERROR(IF(OR('Entradas'!K22="",AND(ISNUMBER('Entradas'!K22),'Entradas'!K22&gt;=0)),0,1),1)</x:f>
        <x:v>0</x:v>
      </x:c>
    </x:row>
    <x:row r="36">
      <x:c r="A36" s="22" t="inlineStr">
        <x:is>
          <x:t xml:space="preserve">L22</x:t>
        </x:is>
      </x:c>
      <x:c r="B36" s="22" t="n">
        <x:f>IFERROR(IF(OR('Entradas'!L22="",AND(ISNUMBER('Entradas'!L22),'Entradas'!L22&gt;=0)),0,1),1)</x:f>
        <x:v>0</x:v>
      </x:c>
    </x:row>
    <x:row r="37">
      <x:c r="A37" s="22" t="inlineStr">
        <x:is>
          <x:t xml:space="preserve">M22</x:t>
        </x:is>
      </x:c>
      <x:c r="B37" s="22" t="n">
        <x:f>IFERROR(IF(OR('Entradas'!M22="",AND(ISNUMBER('Entradas'!M22),'Entradas'!M22&gt;=0)),0,1),1)</x:f>
        <x:v>0</x:v>
      </x:c>
    </x:row>
    <x:row r="38">
      <x:c r="A38" s="22" t="inlineStr">
        <x:is>
          <x:t xml:space="preserve">N22</x:t>
        </x:is>
      </x:c>
      <x:c r="B38" s="22" t="n">
        <x:f>IFERROR(IF(OR('Entradas'!N22="",AND(ISNUMBER('Entradas'!N22),'Entradas'!N22&gt;=0)),0,1),1)</x:f>
        <x:v>0</x:v>
      </x:c>
    </x:row>
    <x:row r="39">
      <x:c r="A39" s="22" t="inlineStr">
        <x:is>
          <x:t xml:space="preserve">D23</x:t>
        </x:is>
      </x:c>
      <x:c r="B39" s="22" t="n">
        <x:f>IFERROR(IF(OR('Entradas'!D23="",AND(ISNUMBER('Entradas'!D23),'Entradas'!D23&gt;=0)),0,1),1)</x:f>
        <x:v>0</x:v>
      </x:c>
    </x:row>
    <x:row r="40">
      <x:c r="A40" s="22" t="inlineStr">
        <x:is>
          <x:t xml:space="preserve">E23</x:t>
        </x:is>
      </x:c>
      <x:c r="B40" s="22" t="n">
        <x:f>IFERROR(IF(OR('Entradas'!E23="",AND(ISNUMBER('Entradas'!E23),'Entradas'!E23&gt;=0)),0,1),1)</x:f>
        <x:v>0</x:v>
      </x:c>
    </x:row>
    <x:row r="41">
      <x:c r="A41" s="22" t="inlineStr">
        <x:is>
          <x:t xml:space="preserve">F23</x:t>
        </x:is>
      </x:c>
      <x:c r="B41" s="22" t="n">
        <x:f>IFERROR(IF(OR('Entradas'!F23="",AND(ISNUMBER('Entradas'!F23),'Entradas'!F23&gt;=0)),0,1),1)</x:f>
        <x:v>0</x:v>
      </x:c>
    </x:row>
    <x:row r="42">
      <x:c r="A42" s="22" t="inlineStr">
        <x:is>
          <x:t xml:space="preserve">G23</x:t>
        </x:is>
      </x:c>
      <x:c r="B42" s="22" t="n">
        <x:f>IFERROR(IF(OR('Entradas'!G23="",AND(ISNUMBER('Entradas'!G23),'Entradas'!G23&gt;=0)),0,1),1)</x:f>
        <x:v>0</x:v>
      </x:c>
    </x:row>
    <x:row r="43">
      <x:c r="A43" s="22" t="inlineStr">
        <x:is>
          <x:t xml:space="preserve">H23</x:t>
        </x:is>
      </x:c>
      <x:c r="B43" s="22" t="n">
        <x:f>IFERROR(IF(OR('Entradas'!H23="",AND(ISNUMBER('Entradas'!H23),'Entradas'!H23&gt;=0)),0,1),1)</x:f>
        <x:v>0</x:v>
      </x:c>
    </x:row>
    <x:row r="44">
      <x:c r="A44" s="22" t="inlineStr">
        <x:is>
          <x:t xml:space="preserve">I23</x:t>
        </x:is>
      </x:c>
      <x:c r="B44" s="22" t="n">
        <x:f>IFERROR(IF(OR('Entradas'!I23="",AND(ISNUMBER('Entradas'!I23),'Entradas'!I23&gt;=0)),0,1),1)</x:f>
        <x:v>0</x:v>
      </x:c>
    </x:row>
    <x:row r="45">
      <x:c r="A45" s="22" t="inlineStr">
        <x:is>
          <x:t xml:space="preserve">J23</x:t>
        </x:is>
      </x:c>
      <x:c r="B45" s="22" t="n">
        <x:f>IFERROR(IF(OR('Entradas'!J23="",AND(ISNUMBER('Entradas'!J23),'Entradas'!J23&gt;=0)),0,1),1)</x:f>
        <x:v>0</x:v>
      </x:c>
    </x:row>
    <x:row r="46">
      <x:c r="A46" s="22" t="inlineStr">
        <x:is>
          <x:t xml:space="preserve">K23</x:t>
        </x:is>
      </x:c>
      <x:c r="B46" s="22" t="n">
        <x:f>IFERROR(IF(OR('Entradas'!K23="",AND(ISNUMBER('Entradas'!K23),'Entradas'!K23&gt;=0)),0,1),1)</x:f>
        <x:v>0</x:v>
      </x:c>
    </x:row>
    <x:row r="47">
      <x:c r="A47" s="22" t="inlineStr">
        <x:is>
          <x:t xml:space="preserve">L23</x:t>
        </x:is>
      </x:c>
      <x:c r="B47" s="22" t="n">
        <x:f>IFERROR(IF(OR('Entradas'!L23="",AND(ISNUMBER('Entradas'!L23),'Entradas'!L23&gt;=0)),0,1),1)</x:f>
        <x:v>0</x:v>
      </x:c>
    </x:row>
    <x:row r="48">
      <x:c r="A48" s="22" t="inlineStr">
        <x:is>
          <x:t xml:space="preserve">M23</x:t>
        </x:is>
      </x:c>
      <x:c r="B48" s="22" t="n">
        <x:f>IFERROR(IF(OR('Entradas'!M23="",AND(ISNUMBER('Entradas'!M23),'Entradas'!M23&gt;=0)),0,1),1)</x:f>
        <x:v>0</x:v>
      </x:c>
    </x:row>
    <x:row r="49">
      <x:c r="A49" s="22" t="inlineStr">
        <x:is>
          <x:t xml:space="preserve">N23</x:t>
        </x:is>
      </x:c>
      <x:c r="B49" s="22" t="n">
        <x:f>IFERROR(IF(OR('Entradas'!N23="",AND(ISNUMBER('Entradas'!N23),'Entradas'!N23&gt;=0)),0,1),1)</x:f>
        <x:v>0</x:v>
      </x:c>
    </x:row>
    <x:row r="50">
      <x:c r="A50" s="22" t="inlineStr">
        <x:is>
          <x:t xml:space="preserve">D25</x:t>
        </x:is>
      </x:c>
      <x:c r="B50" s="22" t="n">
        <x:f>IFERROR(IF(OR('Entradas'!D25="",AND(ISNUMBER('Entradas'!D25),'Entradas'!D25&gt;=0)),0,1),1)</x:f>
        <x:v>0</x:v>
      </x:c>
    </x:row>
    <x:row r="51">
      <x:c r="A51" s="22" t="inlineStr">
        <x:is>
          <x:t xml:space="preserve">E25</x:t>
        </x:is>
      </x:c>
      <x:c r="B51" s="22" t="n">
        <x:f>IFERROR(IF(OR('Entradas'!E25="",AND(ISNUMBER('Entradas'!E25),'Entradas'!E25&gt;=0)),0,1),1)</x:f>
        <x:v>0</x:v>
      </x:c>
    </x:row>
    <x:row r="52">
      <x:c r="A52" s="22" t="inlineStr">
        <x:is>
          <x:t xml:space="preserve">F25</x:t>
        </x:is>
      </x:c>
      <x:c r="B52" s="22" t="n">
        <x:f>IFERROR(IF(OR('Entradas'!F25="",AND(ISNUMBER('Entradas'!F25),'Entradas'!F25&gt;=0)),0,1),1)</x:f>
        <x:v>0</x:v>
      </x:c>
    </x:row>
    <x:row r="53">
      <x:c r="A53" s="22" t="inlineStr">
        <x:is>
          <x:t xml:space="preserve">G25</x:t>
        </x:is>
      </x:c>
      <x:c r="B53" s="22" t="n">
        <x:f>IFERROR(IF(OR('Entradas'!G25="",AND(ISNUMBER('Entradas'!G25),'Entradas'!G25&gt;=0)),0,1),1)</x:f>
        <x:v>0</x:v>
      </x:c>
    </x:row>
    <x:row r="54">
      <x:c r="A54" s="22" t="inlineStr">
        <x:is>
          <x:t xml:space="preserve">H25</x:t>
        </x:is>
      </x:c>
      <x:c r="B54" s="22" t="n">
        <x:f>IFERROR(IF(OR('Entradas'!H25="",AND(ISNUMBER('Entradas'!H25),'Entradas'!H25&gt;=0)),0,1),1)</x:f>
        <x:v>0</x:v>
      </x:c>
    </x:row>
    <x:row r="55">
      <x:c r="A55" s="22" t="inlineStr">
        <x:is>
          <x:t xml:space="preserve">I25</x:t>
        </x:is>
      </x:c>
      <x:c r="B55" s="22" t="n">
        <x:f>IFERROR(IF(OR('Entradas'!I25="",AND(ISNUMBER('Entradas'!I25),'Entradas'!I25&gt;=0)),0,1),1)</x:f>
        <x:v>0</x:v>
      </x:c>
    </x:row>
    <x:row r="56">
      <x:c r="A56" s="22" t="inlineStr">
        <x:is>
          <x:t xml:space="preserve">J25</x:t>
        </x:is>
      </x:c>
      <x:c r="B56" s="22" t="n">
        <x:f>IFERROR(IF(OR('Entradas'!J25="",AND(ISNUMBER('Entradas'!J25),'Entradas'!J25&gt;=0)),0,1),1)</x:f>
        <x:v>0</x:v>
      </x:c>
    </x:row>
    <x:row r="57">
      <x:c r="A57" s="22" t="inlineStr">
        <x:is>
          <x:t xml:space="preserve">K25</x:t>
        </x:is>
      </x:c>
      <x:c r="B57" s="22" t="n">
        <x:f>IFERROR(IF(OR('Entradas'!K25="",AND(ISNUMBER('Entradas'!K25),'Entradas'!K25&gt;=0)),0,1),1)</x:f>
        <x:v>0</x:v>
      </x:c>
    </x:row>
    <x:row r="58">
      <x:c r="A58" s="22" t="inlineStr">
        <x:is>
          <x:t xml:space="preserve">L25</x:t>
        </x:is>
      </x:c>
      <x:c r="B58" s="22" t="n">
        <x:f>IFERROR(IF(OR('Entradas'!L25="",AND(ISNUMBER('Entradas'!L25),'Entradas'!L25&gt;=0)),0,1),1)</x:f>
        <x:v>0</x:v>
      </x:c>
    </x:row>
    <x:row r="59">
      <x:c r="A59" s="22" t="inlineStr">
        <x:is>
          <x:t xml:space="preserve">M25</x:t>
        </x:is>
      </x:c>
      <x:c r="B59" s="22" t="n">
        <x:f>IFERROR(IF(OR('Entradas'!M25="",AND(ISNUMBER('Entradas'!M25),'Entradas'!M25&gt;=0)),0,1),1)</x:f>
        <x:v>0</x:v>
      </x:c>
    </x:row>
    <x:row r="60">
      <x:c r="A60" s="22" t="inlineStr">
        <x:is>
          <x:t xml:space="preserve">N25</x:t>
        </x:is>
      </x:c>
      <x:c r="B60" s="22" t="n">
        <x:f>IFERROR(IF(OR('Entradas'!N25="",AND(ISNUMBER('Entradas'!N25),'Entradas'!N25&gt;=0)),0,1),1)</x:f>
        <x:v>0</x:v>
      </x:c>
    </x:row>
    <x:row r="61">
      <x:c r="A61" s="22" t="inlineStr">
        <x:is>
          <x:t xml:space="preserve">D26</x:t>
        </x:is>
      </x:c>
      <x:c r="B61" s="22" t="n">
        <x:f>IFERROR(IF(OR('Entradas'!D26="",AND(ISNUMBER('Entradas'!D26),'Entradas'!D26&gt;=0)),0,1),1)</x:f>
        <x:v>0</x:v>
      </x:c>
    </x:row>
    <x:row r="62">
      <x:c r="A62" s="22" t="inlineStr">
        <x:is>
          <x:t xml:space="preserve">E26</x:t>
        </x:is>
      </x:c>
      <x:c r="B62" s="22" t="n">
        <x:f>IFERROR(IF(OR('Entradas'!E26="",AND(ISNUMBER('Entradas'!E26),'Entradas'!E26&gt;=0)),0,1),1)</x:f>
        <x:v>0</x:v>
      </x:c>
    </x:row>
    <x:row r="63">
      <x:c r="A63" s="22" t="inlineStr">
        <x:is>
          <x:t xml:space="preserve">F26</x:t>
        </x:is>
      </x:c>
      <x:c r="B63" s="22" t="n">
        <x:f>IFERROR(IF(OR('Entradas'!F26="",AND(ISNUMBER('Entradas'!F26),'Entradas'!F26&gt;=0)),0,1),1)</x:f>
        <x:v>0</x:v>
      </x:c>
    </x:row>
    <x:row r="64">
      <x:c r="A64" s="22" t="inlineStr">
        <x:is>
          <x:t xml:space="preserve">G26</x:t>
        </x:is>
      </x:c>
      <x:c r="B64" s="22" t="n">
        <x:f>IFERROR(IF(OR('Entradas'!G26="",AND(ISNUMBER('Entradas'!G26),'Entradas'!G26&gt;=0)),0,1),1)</x:f>
        <x:v>0</x:v>
      </x:c>
    </x:row>
    <x:row r="65">
      <x:c r="A65" s="22" t="inlineStr">
        <x:is>
          <x:t xml:space="preserve">H26</x:t>
        </x:is>
      </x:c>
      <x:c r="B65" s="22" t="n">
        <x:f>IFERROR(IF(OR('Entradas'!H26="",AND(ISNUMBER('Entradas'!H26),'Entradas'!H26&gt;=0)),0,1),1)</x:f>
        <x:v>0</x:v>
      </x:c>
    </x:row>
    <x:row r="66">
      <x:c r="A66" s="22" t="inlineStr">
        <x:is>
          <x:t xml:space="preserve">I26</x:t>
        </x:is>
      </x:c>
      <x:c r="B66" s="22" t="n">
        <x:f>IFERROR(IF(OR('Entradas'!I26="",AND(ISNUMBER('Entradas'!I26),'Entradas'!I26&gt;=0)),0,1),1)</x:f>
        <x:v>0</x:v>
      </x:c>
    </x:row>
    <x:row r="67">
      <x:c r="A67" s="22" t="inlineStr">
        <x:is>
          <x:t xml:space="preserve">J26</x:t>
        </x:is>
      </x:c>
      <x:c r="B67" s="22" t="n">
        <x:f>IFERROR(IF(OR('Entradas'!J26="",AND(ISNUMBER('Entradas'!J26),'Entradas'!J26&gt;=0)),0,1),1)</x:f>
        <x:v>0</x:v>
      </x:c>
    </x:row>
    <x:row r="68">
      <x:c r="A68" s="22" t="inlineStr">
        <x:is>
          <x:t xml:space="preserve">K26</x:t>
        </x:is>
      </x:c>
      <x:c r="B68" s="22" t="n">
        <x:f>IFERROR(IF(OR('Entradas'!K26="",AND(ISNUMBER('Entradas'!K26),'Entradas'!K26&gt;=0)),0,1),1)</x:f>
        <x:v>0</x:v>
      </x:c>
    </x:row>
    <x:row r="69">
      <x:c r="A69" s="22" t="inlineStr">
        <x:is>
          <x:t xml:space="preserve">L26</x:t>
        </x:is>
      </x:c>
      <x:c r="B69" s="22" t="n">
        <x:f>IFERROR(IF(OR('Entradas'!L26="",AND(ISNUMBER('Entradas'!L26),'Entradas'!L26&gt;=0)),0,1),1)</x:f>
        <x:v>0</x:v>
      </x:c>
    </x:row>
    <x:row r="70">
      <x:c r="A70" s="22" t="inlineStr">
        <x:is>
          <x:t xml:space="preserve">M26</x:t>
        </x:is>
      </x:c>
      <x:c r="B70" s="22" t="n">
        <x:f>IFERROR(IF(OR('Entradas'!M26="",AND(ISNUMBER('Entradas'!M26),'Entradas'!M26&gt;=0)),0,1),1)</x:f>
        <x:v>0</x:v>
      </x:c>
    </x:row>
    <x:row r="71">
      <x:c r="A71" s="22" t="inlineStr">
        <x:is>
          <x:t xml:space="preserve">N26</x:t>
        </x:is>
      </x:c>
      <x:c r="B71" s="22" t="n">
        <x:f>IFERROR(IF(OR('Entradas'!N26="",AND(ISNUMBER('Entradas'!N26),'Entradas'!N26&gt;=0)),0,1),1)</x:f>
        <x:v>0</x:v>
      </x:c>
    </x:row>
    <x:row r="72">
      <x:c r="A72" s="22" t="inlineStr">
        <x:is>
          <x:t xml:space="preserve">D27</x:t>
        </x:is>
      </x:c>
      <x:c r="B72" s="22" t="n">
        <x:f>IFERROR(IF(OR('Entradas'!D27="",AND(ISNUMBER('Entradas'!D27),'Entradas'!D27&gt;=0)),0,1),1)</x:f>
        <x:v>0</x:v>
      </x:c>
    </x:row>
    <x:row r="73">
      <x:c r="A73" s="22" t="inlineStr">
        <x:is>
          <x:t xml:space="preserve">E27</x:t>
        </x:is>
      </x:c>
      <x:c r="B73" s="22" t="n">
        <x:f>IFERROR(IF(OR('Entradas'!E27="",AND(ISNUMBER('Entradas'!E27),'Entradas'!E27&gt;=0)),0,1),1)</x:f>
        <x:v>0</x:v>
      </x:c>
    </x:row>
    <x:row r="74">
      <x:c r="A74" s="22" t="inlineStr">
        <x:is>
          <x:t xml:space="preserve">F27</x:t>
        </x:is>
      </x:c>
      <x:c r="B74" s="22" t="n">
        <x:f>IFERROR(IF(OR('Entradas'!F27="",AND(ISNUMBER('Entradas'!F27),'Entradas'!F27&gt;=0)),0,1),1)</x:f>
        <x:v>0</x:v>
      </x:c>
    </x:row>
    <x:row r="75">
      <x:c r="A75" s="22" t="inlineStr">
        <x:is>
          <x:t xml:space="preserve">G27</x:t>
        </x:is>
      </x:c>
      <x:c r="B75" s="22" t="n">
        <x:f>IFERROR(IF(OR('Entradas'!G27="",AND(ISNUMBER('Entradas'!G27),'Entradas'!G27&gt;=0)),0,1),1)</x:f>
        <x:v>0</x:v>
      </x:c>
    </x:row>
    <x:row r="76">
      <x:c r="A76" s="22" t="inlineStr">
        <x:is>
          <x:t xml:space="preserve">H27</x:t>
        </x:is>
      </x:c>
      <x:c r="B76" s="22" t="n">
        <x:f>IFERROR(IF(OR('Entradas'!H27="",AND(ISNUMBER('Entradas'!H27),'Entradas'!H27&gt;=0)),0,1),1)</x:f>
        <x:v>0</x:v>
      </x:c>
    </x:row>
    <x:row r="77">
      <x:c r="A77" s="22" t="inlineStr">
        <x:is>
          <x:t xml:space="preserve">I27</x:t>
        </x:is>
      </x:c>
      <x:c r="B77" s="22" t="n">
        <x:f>IFERROR(IF(OR('Entradas'!I27="",AND(ISNUMBER('Entradas'!I27),'Entradas'!I27&gt;=0)),0,1),1)</x:f>
        <x:v>0</x:v>
      </x:c>
    </x:row>
    <x:row r="78">
      <x:c r="A78" s="22" t="inlineStr">
        <x:is>
          <x:t xml:space="preserve">J27</x:t>
        </x:is>
      </x:c>
      <x:c r="B78" s="22" t="n">
        <x:f>IFERROR(IF(OR('Entradas'!J27="",AND(ISNUMBER('Entradas'!J27),'Entradas'!J27&gt;=0)),0,1),1)</x:f>
        <x:v>0</x:v>
      </x:c>
    </x:row>
    <x:row r="79">
      <x:c r="A79" s="22" t="inlineStr">
        <x:is>
          <x:t xml:space="preserve">K27</x:t>
        </x:is>
      </x:c>
      <x:c r="B79" s="22" t="n">
        <x:f>IFERROR(IF(OR('Entradas'!K27="",AND(ISNUMBER('Entradas'!K27),'Entradas'!K27&gt;=0)),0,1),1)</x:f>
        <x:v>0</x:v>
      </x:c>
    </x:row>
    <x:row r="80">
      <x:c r="A80" s="22" t="inlineStr">
        <x:is>
          <x:t xml:space="preserve">L27</x:t>
        </x:is>
      </x:c>
      <x:c r="B80" s="22" t="n">
        <x:f>IFERROR(IF(OR('Entradas'!L27="",AND(ISNUMBER('Entradas'!L27),'Entradas'!L27&gt;=0)),0,1),1)</x:f>
        <x:v>0</x:v>
      </x:c>
    </x:row>
    <x:row r="81">
      <x:c r="A81" s="22" t="inlineStr">
        <x:is>
          <x:t xml:space="preserve">M27</x:t>
        </x:is>
      </x:c>
      <x:c r="B81" s="22" t="n">
        <x:f>IFERROR(IF(OR('Entradas'!M27="",AND(ISNUMBER('Entradas'!M27),'Entradas'!M27&gt;=0)),0,1),1)</x:f>
        <x:v>0</x:v>
      </x:c>
    </x:row>
    <x:row r="82">
      <x:c r="A82" s="22" t="inlineStr">
        <x:is>
          <x:t xml:space="preserve">N27</x:t>
        </x:is>
      </x:c>
      <x:c r="B82" s="22" t="n">
        <x:f>IFERROR(IF(OR('Entradas'!N27="",AND(ISNUMBER('Entradas'!N27),'Entradas'!N27&gt;=0)),0,1),1)</x:f>
        <x:v>0</x:v>
      </x:c>
    </x:row>
    <x:row r="83">
      <x:c r="A83" s="22" t="inlineStr">
        <x:is>
          <x:t xml:space="preserve">D28</x:t>
        </x:is>
      </x:c>
      <x:c r="B83" s="22" t="n">
        <x:f>IFERROR(IF(OR('Entradas'!D28="",AND(ISNUMBER('Entradas'!D28),'Entradas'!D28&gt;=0)),0,1),1)</x:f>
        <x:v>0</x:v>
      </x:c>
    </x:row>
    <x:row r="84">
      <x:c r="A84" s="22" t="inlineStr">
        <x:is>
          <x:t xml:space="preserve">E28</x:t>
        </x:is>
      </x:c>
      <x:c r="B84" s="22" t="n">
        <x:f>IFERROR(IF(OR('Entradas'!E28="",AND(ISNUMBER('Entradas'!E28),'Entradas'!E28&gt;=0)),0,1),1)</x:f>
        <x:v>0</x:v>
      </x:c>
    </x:row>
    <x:row r="85">
      <x:c r="A85" s="22" t="inlineStr">
        <x:is>
          <x:t xml:space="preserve">F28</x:t>
        </x:is>
      </x:c>
      <x:c r="B85" s="22" t="n">
        <x:f>IFERROR(IF(OR('Entradas'!F28="",AND(ISNUMBER('Entradas'!F28),'Entradas'!F28&gt;=0)),0,1),1)</x:f>
        <x:v>0</x:v>
      </x:c>
    </x:row>
    <x:row r="86">
      <x:c r="A86" s="22" t="inlineStr">
        <x:is>
          <x:t xml:space="preserve">G28</x:t>
        </x:is>
      </x:c>
      <x:c r="B86" s="22" t="n">
        <x:f>IFERROR(IF(OR('Entradas'!G28="",AND(ISNUMBER('Entradas'!G28),'Entradas'!G28&gt;=0)),0,1),1)</x:f>
        <x:v>0</x:v>
      </x:c>
    </x:row>
    <x:row r="87">
      <x:c r="A87" s="22" t="inlineStr">
        <x:is>
          <x:t xml:space="preserve">H28</x:t>
        </x:is>
      </x:c>
      <x:c r="B87" s="22" t="n">
        <x:f>IFERROR(IF(OR('Entradas'!H28="",AND(ISNUMBER('Entradas'!H28),'Entradas'!H28&gt;=0)),0,1),1)</x:f>
        <x:v>0</x:v>
      </x:c>
    </x:row>
    <x:row r="88">
      <x:c r="A88" s="22" t="inlineStr">
        <x:is>
          <x:t xml:space="preserve">I28</x:t>
        </x:is>
      </x:c>
      <x:c r="B88" s="22" t="n">
        <x:f>IFERROR(IF(OR('Entradas'!I28="",AND(ISNUMBER('Entradas'!I28),'Entradas'!I28&gt;=0)),0,1),1)</x:f>
        <x:v>0</x:v>
      </x:c>
    </x:row>
    <x:row r="89">
      <x:c r="A89" s="22" t="inlineStr">
        <x:is>
          <x:t xml:space="preserve">J28</x:t>
        </x:is>
      </x:c>
      <x:c r="B89" s="22" t="n">
        <x:f>IFERROR(IF(OR('Entradas'!J28="",AND(ISNUMBER('Entradas'!J28),'Entradas'!J28&gt;=0)),0,1),1)</x:f>
        <x:v>0</x:v>
      </x:c>
    </x:row>
    <x:row r="90">
      <x:c r="A90" s="22" t="inlineStr">
        <x:is>
          <x:t xml:space="preserve">K28</x:t>
        </x:is>
      </x:c>
      <x:c r="B90" s="22" t="n">
        <x:f>IFERROR(IF(OR('Entradas'!K28="",AND(ISNUMBER('Entradas'!K28),'Entradas'!K28&gt;=0)),0,1),1)</x:f>
        <x:v>0</x:v>
      </x:c>
    </x:row>
    <x:row r="91">
      <x:c r="A91" s="22" t="inlineStr">
        <x:is>
          <x:t xml:space="preserve">L28</x:t>
        </x:is>
      </x:c>
      <x:c r="B91" s="22" t="n">
        <x:f>IFERROR(IF(OR('Entradas'!L28="",AND(ISNUMBER('Entradas'!L28),'Entradas'!L28&gt;=0)),0,1),1)</x:f>
        <x:v>0</x:v>
      </x:c>
    </x:row>
    <x:row r="92">
      <x:c r="A92" s="22" t="inlineStr">
        <x:is>
          <x:t xml:space="preserve">M28</x:t>
        </x:is>
      </x:c>
      <x:c r="B92" s="22" t="n">
        <x:f>IFERROR(IF(OR('Entradas'!M28="",AND(ISNUMBER('Entradas'!M28),'Entradas'!M28&gt;=0)),0,1),1)</x:f>
        <x:v>0</x:v>
      </x:c>
    </x:row>
    <x:row r="93">
      <x:c r="A93" s="22" t="inlineStr">
        <x:is>
          <x:t xml:space="preserve">N28</x:t>
        </x:is>
      </x:c>
      <x:c r="B93" s="22" t="n">
        <x:f>IFERROR(IF(OR('Entradas'!N28="",AND(ISNUMBER('Entradas'!N28),'Entradas'!N28&gt;=0)),0,1),1)</x:f>
        <x:v>0</x:v>
      </x:c>
    </x:row>
    <x:row r="94">
      <x:c r="A94" s="22" t="inlineStr">
        <x:is>
          <x:t xml:space="preserve">D29</x:t>
        </x:is>
      </x:c>
      <x:c r="B94" s="22" t="n">
        <x:f>IFERROR(IF(OR('Entradas'!D29="",AND(ISNUMBER('Entradas'!D29),'Entradas'!D29&gt;=0)),0,1),1)</x:f>
        <x:v>0</x:v>
      </x:c>
    </x:row>
    <x:row r="95">
      <x:c r="A95" s="22" t="inlineStr">
        <x:is>
          <x:t xml:space="preserve">E29</x:t>
        </x:is>
      </x:c>
      <x:c r="B95" s="22" t="n">
        <x:f>IFERROR(IF(OR('Entradas'!E29="",AND(ISNUMBER('Entradas'!E29),'Entradas'!E29&gt;=0)),0,1),1)</x:f>
        <x:v>0</x:v>
      </x:c>
    </x:row>
    <x:row r="96">
      <x:c r="A96" s="22" t="inlineStr">
        <x:is>
          <x:t xml:space="preserve">F29</x:t>
        </x:is>
      </x:c>
      <x:c r="B96" s="22" t="n">
        <x:f>IFERROR(IF(OR('Entradas'!F29="",AND(ISNUMBER('Entradas'!F29),'Entradas'!F29&gt;=0)),0,1),1)</x:f>
        <x:v>0</x:v>
      </x:c>
    </x:row>
    <x:row r="97">
      <x:c r="A97" s="22" t="inlineStr">
        <x:is>
          <x:t xml:space="preserve">G29</x:t>
        </x:is>
      </x:c>
      <x:c r="B97" s="22" t="n">
        <x:f>IFERROR(IF(OR('Entradas'!G29="",AND(ISNUMBER('Entradas'!G29),'Entradas'!G29&gt;=0)),0,1),1)</x:f>
        <x:v>0</x:v>
      </x:c>
    </x:row>
    <x:row r="98">
      <x:c r="A98" s="22" t="inlineStr">
        <x:is>
          <x:t xml:space="preserve">H29</x:t>
        </x:is>
      </x:c>
      <x:c r="B98" s="22" t="n">
        <x:f>IFERROR(IF(OR('Entradas'!H29="",AND(ISNUMBER('Entradas'!H29),'Entradas'!H29&gt;=0)),0,1),1)</x:f>
        <x:v>0</x:v>
      </x:c>
    </x:row>
    <x:row r="99">
      <x:c r="A99" s="22" t="inlineStr">
        <x:is>
          <x:t xml:space="preserve">I29</x:t>
        </x:is>
      </x:c>
      <x:c r="B99" s="22" t="n">
        <x:f>IFERROR(IF(OR('Entradas'!I29="",AND(ISNUMBER('Entradas'!I29),'Entradas'!I29&gt;=0)),0,1),1)</x:f>
        <x:v>0</x:v>
      </x:c>
    </x:row>
    <x:row r="100">
      <x:c r="A100" s="22" t="inlineStr">
        <x:is>
          <x:t xml:space="preserve">J29</x:t>
        </x:is>
      </x:c>
      <x:c r="B100" s="22" t="n">
        <x:f>IFERROR(IF(OR('Entradas'!J29="",AND(ISNUMBER('Entradas'!J29),'Entradas'!J29&gt;=0)),0,1),1)</x:f>
        <x:v>0</x:v>
      </x:c>
    </x:row>
    <x:row r="101">
      <x:c r="A101" s="22" t="inlineStr">
        <x:is>
          <x:t xml:space="preserve">K29</x:t>
        </x:is>
      </x:c>
      <x:c r="B101" s="22" t="n">
        <x:f>IFERROR(IF(OR('Entradas'!K29="",AND(ISNUMBER('Entradas'!K29),'Entradas'!K29&gt;=0)),0,1),1)</x:f>
        <x:v>0</x:v>
      </x:c>
    </x:row>
    <x:row r="102">
      <x:c r="A102" s="22" t="inlineStr">
        <x:is>
          <x:t xml:space="preserve">L29</x:t>
        </x:is>
      </x:c>
      <x:c r="B102" s="22" t="n">
        <x:f>IFERROR(IF(OR('Entradas'!L29="",AND(ISNUMBER('Entradas'!L29),'Entradas'!L29&gt;=0)),0,1),1)</x:f>
        <x:v>0</x:v>
      </x:c>
    </x:row>
    <x:row r="103">
      <x:c r="A103" s="22" t="inlineStr">
        <x:is>
          <x:t xml:space="preserve">M29</x:t>
        </x:is>
      </x:c>
      <x:c r="B103" s="22" t="n">
        <x:f>IFERROR(IF(OR('Entradas'!M29="",AND(ISNUMBER('Entradas'!M29),'Entradas'!M29&gt;=0)),0,1),1)</x:f>
        <x:v>0</x:v>
      </x:c>
    </x:row>
    <x:row r="104">
      <x:c r="A104" s="22" t="inlineStr">
        <x:is>
          <x:t xml:space="preserve">N29</x:t>
        </x:is>
      </x:c>
      <x:c r="B104" s="22" t="n">
        <x:f>IFERROR(IF(OR('Entradas'!N29="",AND(ISNUMBER('Entradas'!N29),'Entradas'!N29&gt;=0)),0,1),1)</x:f>
        <x:v>0</x:v>
      </x:c>
    </x:row>
    <x:row r="105">
      <x:c r="A105" s="22" t="inlineStr">
        <x:is>
          <x:t xml:space="preserve">D30</x:t>
        </x:is>
      </x:c>
      <x:c r="B105" s="22" t="n">
        <x:f>IFERROR(IF(OR('Entradas'!D30="",AND(ISNUMBER('Entradas'!D30),'Entradas'!D30&gt;=0)),0,1),1)</x:f>
        <x:v>0</x:v>
      </x:c>
    </x:row>
    <x:row r="106">
      <x:c r="A106" s="22" t="inlineStr">
        <x:is>
          <x:t xml:space="preserve">E30</x:t>
        </x:is>
      </x:c>
      <x:c r="B106" s="22" t="n">
        <x:f>IFERROR(IF(OR('Entradas'!E30="",AND(ISNUMBER('Entradas'!E30),'Entradas'!E30&gt;=0)),0,1),1)</x:f>
        <x:v>0</x:v>
      </x:c>
    </x:row>
    <x:row r="107">
      <x:c r="A107" s="22" t="inlineStr">
        <x:is>
          <x:t xml:space="preserve">F30</x:t>
        </x:is>
      </x:c>
      <x:c r="B107" s="22" t="n">
        <x:f>IFERROR(IF(OR('Entradas'!F30="",AND(ISNUMBER('Entradas'!F30),'Entradas'!F30&gt;=0)),0,1),1)</x:f>
        <x:v>0</x:v>
      </x:c>
    </x:row>
    <x:row r="108">
      <x:c r="A108" s="22" t="inlineStr">
        <x:is>
          <x:t xml:space="preserve">G30</x:t>
        </x:is>
      </x:c>
      <x:c r="B108" s="22" t="n">
        <x:f>IFERROR(IF(OR('Entradas'!G30="",AND(ISNUMBER('Entradas'!G30),'Entradas'!G30&gt;=0)),0,1),1)</x:f>
        <x:v>0</x:v>
      </x:c>
    </x:row>
    <x:row r="109">
      <x:c r="A109" s="22" t="inlineStr">
        <x:is>
          <x:t xml:space="preserve">H30</x:t>
        </x:is>
      </x:c>
      <x:c r="B109" s="22" t="n">
        <x:f>IFERROR(IF(OR('Entradas'!H30="",AND(ISNUMBER('Entradas'!H30),'Entradas'!H30&gt;=0)),0,1),1)</x:f>
        <x:v>0</x:v>
      </x:c>
    </x:row>
    <x:row r="110">
      <x:c r="A110" s="22" t="inlineStr">
        <x:is>
          <x:t xml:space="preserve">I30</x:t>
        </x:is>
      </x:c>
      <x:c r="B110" s="22" t="n">
        <x:f>IFERROR(IF(OR('Entradas'!I30="",AND(ISNUMBER('Entradas'!I30),'Entradas'!I30&gt;=0)),0,1),1)</x:f>
        <x:v>0</x:v>
      </x:c>
    </x:row>
    <x:row r="111">
      <x:c r="A111" s="22" t="inlineStr">
        <x:is>
          <x:t xml:space="preserve">J30</x:t>
        </x:is>
      </x:c>
      <x:c r="B111" s="22" t="n">
        <x:f>IFERROR(IF(OR('Entradas'!J30="",AND(ISNUMBER('Entradas'!J30),'Entradas'!J30&gt;=0)),0,1),1)</x:f>
        <x:v>0</x:v>
      </x:c>
    </x:row>
    <x:row r="112">
      <x:c r="A112" s="22" t="inlineStr">
        <x:is>
          <x:t xml:space="preserve">K30</x:t>
        </x:is>
      </x:c>
      <x:c r="B112" s="22" t="n">
        <x:f>IFERROR(IF(OR('Entradas'!K30="",AND(ISNUMBER('Entradas'!K30),'Entradas'!K30&gt;=0)),0,1),1)</x:f>
        <x:v>0</x:v>
      </x:c>
    </x:row>
    <x:row r="113">
      <x:c r="A113" s="22" t="inlineStr">
        <x:is>
          <x:t xml:space="preserve">L30</x:t>
        </x:is>
      </x:c>
      <x:c r="B113" s="22" t="n">
        <x:f>IFERROR(IF(OR('Entradas'!L30="",AND(ISNUMBER('Entradas'!L30),'Entradas'!L30&gt;=0)),0,1),1)</x:f>
        <x:v>0</x:v>
      </x:c>
    </x:row>
    <x:row r="114">
      <x:c r="A114" s="22" t="inlineStr">
        <x:is>
          <x:t xml:space="preserve">M30</x:t>
        </x:is>
      </x:c>
      <x:c r="B114" s="22" t="n">
        <x:f>IFERROR(IF(OR('Entradas'!M30="",AND(ISNUMBER('Entradas'!M30),'Entradas'!M30&gt;=0)),0,1),1)</x:f>
        <x:v>0</x:v>
      </x:c>
    </x:row>
    <x:row r="115">
      <x:c r="A115" s="22" t="inlineStr">
        <x:is>
          <x:t xml:space="preserve">N30</x:t>
        </x:is>
      </x:c>
      <x:c r="B115" s="22" t="n">
        <x:f>IFERROR(IF(OR('Entradas'!N30="",AND(ISNUMBER('Entradas'!N30),'Entradas'!N30&gt;=0)),0,1),1)</x:f>
        <x:v>0</x:v>
      </x:c>
    </x:row>
    <x:row r="116">
      <x:c r="A116" s="22" t="inlineStr">
        <x:is>
          <x:t xml:space="preserve">D31</x:t>
        </x:is>
      </x:c>
      <x:c r="B116" s="22" t="n">
        <x:f>IFERROR(IF(OR('Entradas'!D31="",AND(ISNUMBER('Entradas'!D31),'Entradas'!D31&gt;=0)),0,1),1)</x:f>
        <x:v>0</x:v>
      </x:c>
    </x:row>
    <x:row r="117">
      <x:c r="A117" s="22" t="inlineStr">
        <x:is>
          <x:t xml:space="preserve">E31</x:t>
        </x:is>
      </x:c>
      <x:c r="B117" s="22" t="n">
        <x:f>IFERROR(IF(OR('Entradas'!E31="",AND(ISNUMBER('Entradas'!E31),'Entradas'!E31&gt;=0)),0,1),1)</x:f>
        <x:v>0</x:v>
      </x:c>
    </x:row>
    <x:row r="118">
      <x:c r="A118" s="22" t="inlineStr">
        <x:is>
          <x:t xml:space="preserve">F31</x:t>
        </x:is>
      </x:c>
      <x:c r="B118" s="22" t="n">
        <x:f>IFERROR(IF(OR('Entradas'!F31="",AND(ISNUMBER('Entradas'!F31),'Entradas'!F31&gt;=0)),0,1),1)</x:f>
        <x:v>0</x:v>
      </x:c>
    </x:row>
    <x:row r="119">
      <x:c r="A119" s="22" t="inlineStr">
        <x:is>
          <x:t xml:space="preserve">G31</x:t>
        </x:is>
      </x:c>
      <x:c r="B119" s="22" t="n">
        <x:f>IFERROR(IF(OR('Entradas'!G31="",AND(ISNUMBER('Entradas'!G31),'Entradas'!G31&gt;=0)),0,1),1)</x:f>
        <x:v>0</x:v>
      </x:c>
    </x:row>
    <x:row r="120">
      <x:c r="A120" s="22" t="inlineStr">
        <x:is>
          <x:t xml:space="preserve">H31</x:t>
        </x:is>
      </x:c>
      <x:c r="B120" s="22" t="n">
        <x:f>IFERROR(IF(OR('Entradas'!H31="",AND(ISNUMBER('Entradas'!H31),'Entradas'!H31&gt;=0)),0,1),1)</x:f>
        <x:v>0</x:v>
      </x:c>
    </x:row>
    <x:row r="121">
      <x:c r="A121" s="22" t="inlineStr">
        <x:is>
          <x:t xml:space="preserve">I31</x:t>
        </x:is>
      </x:c>
      <x:c r="B121" s="22" t="n">
        <x:f>IFERROR(IF(OR('Entradas'!I31="",AND(ISNUMBER('Entradas'!I31),'Entradas'!I31&gt;=0)),0,1),1)</x:f>
        <x:v>0</x:v>
      </x:c>
    </x:row>
    <x:row r="122">
      <x:c r="A122" s="22" t="inlineStr">
        <x:is>
          <x:t xml:space="preserve">J31</x:t>
        </x:is>
      </x:c>
      <x:c r="B122" s="22" t="n">
        <x:f>IFERROR(IF(OR('Entradas'!J31="",AND(ISNUMBER('Entradas'!J31),'Entradas'!J31&gt;=0)),0,1),1)</x:f>
        <x:v>0</x:v>
      </x:c>
    </x:row>
    <x:row r="123">
      <x:c r="A123" s="22" t="inlineStr">
        <x:is>
          <x:t xml:space="preserve">K31</x:t>
        </x:is>
      </x:c>
      <x:c r="B123" s="22" t="n">
        <x:f>IFERROR(IF(OR('Entradas'!K31="",AND(ISNUMBER('Entradas'!K31),'Entradas'!K31&gt;=0)),0,1),1)</x:f>
        <x:v>0</x:v>
      </x:c>
    </x:row>
    <x:row r="124">
      <x:c r="A124" s="22" t="inlineStr">
        <x:is>
          <x:t xml:space="preserve">L31</x:t>
        </x:is>
      </x:c>
      <x:c r="B124" s="22" t="n">
        <x:f>IFERROR(IF(OR('Entradas'!L31="",AND(ISNUMBER('Entradas'!L31),'Entradas'!L31&gt;=0)),0,1),1)</x:f>
        <x:v>0</x:v>
      </x:c>
    </x:row>
    <x:row r="125">
      <x:c r="A125" s="22" t="inlineStr">
        <x:is>
          <x:t xml:space="preserve">M31</x:t>
        </x:is>
      </x:c>
      <x:c r="B125" s="22" t="n">
        <x:f>IFERROR(IF(OR('Entradas'!M31="",AND(ISNUMBER('Entradas'!M31),'Entradas'!M31&gt;=0)),0,1),1)</x:f>
        <x:v>0</x:v>
      </x:c>
    </x:row>
    <x:row r="126">
      <x:c r="A126" s="22" t="inlineStr">
        <x:is>
          <x:t xml:space="preserve">N31</x:t>
        </x:is>
      </x:c>
      <x:c r="B126" s="22" t="n">
        <x:f>IFERROR(IF(OR('Entradas'!N31="",AND(ISNUMBER('Entradas'!N31),'Entradas'!N31&gt;=0)),0,1),1)</x:f>
        <x:v>0</x:v>
      </x:c>
    </x:row>
    <x:row r="127">
      <x:c r="A127" s="22" t="inlineStr">
        <x:is>
          <x:t xml:space="preserve">D32</x:t>
        </x:is>
      </x:c>
      <x:c r="B127" s="22" t="n">
        <x:f>IFERROR(IF(OR('Entradas'!D32="",AND(ISNUMBER('Entradas'!D32),'Entradas'!D32&gt;=0)),0,1),1)</x:f>
        <x:v>0</x:v>
      </x:c>
    </x:row>
    <x:row r="128">
      <x:c r="A128" s="22" t="inlineStr">
        <x:is>
          <x:t xml:space="preserve">E32</x:t>
        </x:is>
      </x:c>
      <x:c r="B128" s="22" t="n">
        <x:f>IFERROR(IF(OR('Entradas'!E32="",AND(ISNUMBER('Entradas'!E32),'Entradas'!E32&gt;=0)),0,1),1)</x:f>
        <x:v>0</x:v>
      </x:c>
    </x:row>
    <x:row r="129">
      <x:c r="A129" s="22" t="inlineStr">
        <x:is>
          <x:t xml:space="preserve">F32</x:t>
        </x:is>
      </x:c>
      <x:c r="B129" s="22" t="n">
        <x:f>IFERROR(IF(OR('Entradas'!F32="",AND(ISNUMBER('Entradas'!F32),'Entradas'!F32&gt;=0)),0,1),1)</x:f>
        <x:v>0</x:v>
      </x:c>
    </x:row>
    <x:row r="130">
      <x:c r="A130" s="22" t="inlineStr">
        <x:is>
          <x:t xml:space="preserve">G32</x:t>
        </x:is>
      </x:c>
      <x:c r="B130" s="22" t="n">
        <x:f>IFERROR(IF(OR('Entradas'!G32="",AND(ISNUMBER('Entradas'!G32),'Entradas'!G32&gt;=0)),0,1),1)</x:f>
        <x:v>0</x:v>
      </x:c>
    </x:row>
    <x:row r="131">
      <x:c r="A131" s="22" t="inlineStr">
        <x:is>
          <x:t xml:space="preserve">H32</x:t>
        </x:is>
      </x:c>
      <x:c r="B131" s="22" t="n">
        <x:f>IFERROR(IF(OR('Entradas'!H32="",AND(ISNUMBER('Entradas'!H32),'Entradas'!H32&gt;=0)),0,1),1)</x:f>
        <x:v>0</x:v>
      </x:c>
    </x:row>
    <x:row r="132">
      <x:c r="A132" s="22" t="inlineStr">
        <x:is>
          <x:t xml:space="preserve">I32</x:t>
        </x:is>
      </x:c>
      <x:c r="B132" s="22" t="n">
        <x:f>IFERROR(IF(OR('Entradas'!I32="",AND(ISNUMBER('Entradas'!I32),'Entradas'!I32&gt;=0)),0,1),1)</x:f>
        <x:v>0</x:v>
      </x:c>
    </x:row>
    <x:row r="133">
      <x:c r="A133" s="22" t="inlineStr">
        <x:is>
          <x:t xml:space="preserve">J32</x:t>
        </x:is>
      </x:c>
      <x:c r="B133" s="22" t="n">
        <x:f>IFERROR(IF(OR('Entradas'!J32="",AND(ISNUMBER('Entradas'!J32),'Entradas'!J32&gt;=0)),0,1),1)</x:f>
        <x:v>0</x:v>
      </x:c>
    </x:row>
    <x:row r="134">
      <x:c r="A134" s="22" t="inlineStr">
        <x:is>
          <x:t xml:space="preserve">K32</x:t>
        </x:is>
      </x:c>
      <x:c r="B134" s="22" t="n">
        <x:f>IFERROR(IF(OR('Entradas'!K32="",AND(ISNUMBER('Entradas'!K32),'Entradas'!K32&gt;=0)),0,1),1)</x:f>
        <x:v>0</x:v>
      </x:c>
    </x:row>
    <x:row r="135">
      <x:c r="A135" s="22" t="inlineStr">
        <x:is>
          <x:t xml:space="preserve">L32</x:t>
        </x:is>
      </x:c>
      <x:c r="B135" s="22" t="n">
        <x:f>IFERROR(IF(OR('Entradas'!L32="",AND(ISNUMBER('Entradas'!L32),'Entradas'!L32&gt;=0)),0,1),1)</x:f>
        <x:v>0</x:v>
      </x:c>
    </x:row>
    <x:row r="136">
      <x:c r="A136" s="22" t="inlineStr">
        <x:is>
          <x:t xml:space="preserve">M32</x:t>
        </x:is>
      </x:c>
      <x:c r="B136" s="22" t="n">
        <x:f>IFERROR(IF(OR('Entradas'!M32="",AND(ISNUMBER('Entradas'!M32),'Entradas'!M32&gt;=0)),0,1),1)</x:f>
        <x:v>0</x:v>
      </x:c>
    </x:row>
    <x:row r="137">
      <x:c r="A137" s="22" t="inlineStr">
        <x:is>
          <x:t xml:space="preserve">N32</x:t>
        </x:is>
      </x:c>
      <x:c r="B137" s="22" t="n">
        <x:f>IFERROR(IF(OR('Entradas'!N32="",AND(ISNUMBER('Entradas'!N32),'Entradas'!N32&gt;=0)),0,1),1)</x:f>
        <x:v>0</x:v>
      </x:c>
    </x:row>
    <x:row r="138">
      <x:c r="A138" s="22" t="inlineStr">
        <x:is>
          <x:t xml:space="preserve">D33</x:t>
        </x:is>
      </x:c>
      <x:c r="B138" s="22" t="n">
        <x:f>IFERROR(IF(OR('Entradas'!D33="",AND(ISNUMBER('Entradas'!D33),'Entradas'!D33&gt;=0)),0,1),1)</x:f>
        <x:v>0</x:v>
      </x:c>
    </x:row>
    <x:row r="139">
      <x:c r="A139" s="22" t="inlineStr">
        <x:is>
          <x:t xml:space="preserve">E33</x:t>
        </x:is>
      </x:c>
      <x:c r="B139" s="22" t="n">
        <x:f>IFERROR(IF(OR('Entradas'!E33="",AND(ISNUMBER('Entradas'!E33),'Entradas'!E33&gt;=0)),0,1),1)</x:f>
        <x:v>0</x:v>
      </x:c>
    </x:row>
    <x:row r="140">
      <x:c r="A140" s="22" t="inlineStr">
        <x:is>
          <x:t xml:space="preserve">F33</x:t>
        </x:is>
      </x:c>
      <x:c r="B140" s="22" t="n">
        <x:f>IFERROR(IF(OR('Entradas'!F33="",AND(ISNUMBER('Entradas'!F33),'Entradas'!F33&gt;=0)),0,1),1)</x:f>
        <x:v>0</x:v>
      </x:c>
    </x:row>
    <x:row r="141">
      <x:c r="A141" s="22" t="inlineStr">
        <x:is>
          <x:t xml:space="preserve">G33</x:t>
        </x:is>
      </x:c>
      <x:c r="B141" s="22" t="n">
        <x:f>IFERROR(IF(OR('Entradas'!G33="",AND(ISNUMBER('Entradas'!G33),'Entradas'!G33&gt;=0)),0,1),1)</x:f>
        <x:v>0</x:v>
      </x:c>
    </x:row>
    <x:row r="142">
      <x:c r="A142" s="22" t="inlineStr">
        <x:is>
          <x:t xml:space="preserve">H33</x:t>
        </x:is>
      </x:c>
      <x:c r="B142" s="22" t="n">
        <x:f>IFERROR(IF(OR('Entradas'!H33="",AND(ISNUMBER('Entradas'!H33),'Entradas'!H33&gt;=0)),0,1),1)</x:f>
        <x:v>0</x:v>
      </x:c>
    </x:row>
    <x:row r="143">
      <x:c r="A143" s="22" t="inlineStr">
        <x:is>
          <x:t xml:space="preserve">I33</x:t>
        </x:is>
      </x:c>
      <x:c r="B143" s="22" t="n">
        <x:f>IFERROR(IF(OR('Entradas'!I33="",AND(ISNUMBER('Entradas'!I33),'Entradas'!I33&gt;=0)),0,1),1)</x:f>
        <x:v>0</x:v>
      </x:c>
    </x:row>
    <x:row r="144">
      <x:c r="A144" s="22" t="inlineStr">
        <x:is>
          <x:t xml:space="preserve">J33</x:t>
        </x:is>
      </x:c>
      <x:c r="B144" s="22" t="n">
        <x:f>IFERROR(IF(OR('Entradas'!J33="",AND(ISNUMBER('Entradas'!J33),'Entradas'!J33&gt;=0)),0,1),1)</x:f>
        <x:v>0</x:v>
      </x:c>
    </x:row>
    <x:row r="145">
      <x:c r="A145" s="22" t="inlineStr">
        <x:is>
          <x:t xml:space="preserve">K33</x:t>
        </x:is>
      </x:c>
      <x:c r="B145" s="22" t="n">
        <x:f>IFERROR(IF(OR('Entradas'!K33="",AND(ISNUMBER('Entradas'!K33),'Entradas'!K33&gt;=0)),0,1),1)</x:f>
        <x:v>0</x:v>
      </x:c>
    </x:row>
    <x:row r="146">
      <x:c r="A146" s="22" t="inlineStr">
        <x:is>
          <x:t xml:space="preserve">L33</x:t>
        </x:is>
      </x:c>
      <x:c r="B146" s="22" t="n">
        <x:f>IFERROR(IF(OR('Entradas'!L33="",AND(ISNUMBER('Entradas'!L33),'Entradas'!L33&gt;=0)),0,1),1)</x:f>
        <x:v>0</x:v>
      </x:c>
    </x:row>
    <x:row r="147">
      <x:c r="A147" s="22" t="inlineStr">
        <x:is>
          <x:t xml:space="preserve">M33</x:t>
        </x:is>
      </x:c>
      <x:c r="B147" s="22" t="n">
        <x:f>IFERROR(IF(OR('Entradas'!M33="",AND(ISNUMBER('Entradas'!M33),'Entradas'!M33&gt;=0)),0,1),1)</x:f>
        <x:v>0</x:v>
      </x:c>
    </x:row>
    <x:row r="148">
      <x:c r="A148" s="22" t="inlineStr">
        <x:is>
          <x:t xml:space="preserve">N33</x:t>
        </x:is>
      </x:c>
      <x:c r="B148" s="22" t="n">
        <x:f>IFERROR(IF(OR('Entradas'!N33="",AND(ISNUMBER('Entradas'!N33),'Entradas'!N33&gt;=0)),0,1),1)</x:f>
        <x:v>0</x:v>
      </x:c>
    </x:row>
    <x:row r="149">
      <x:c r="A149" s="22" t="inlineStr">
        <x:is>
          <x:t xml:space="preserve">D34</x:t>
        </x:is>
      </x:c>
      <x:c r="B149" s="22" t="n">
        <x:f>IFERROR(IF(OR('Entradas'!D34="",AND(ISNUMBER('Entradas'!D34),'Entradas'!D34&gt;=0)),0,1),1)</x:f>
        <x:v>0</x:v>
      </x:c>
    </x:row>
    <x:row r="150">
      <x:c r="A150" s="22" t="inlineStr">
        <x:is>
          <x:t xml:space="preserve">E34</x:t>
        </x:is>
      </x:c>
      <x:c r="B150" s="22" t="n">
        <x:f>IFERROR(IF(OR('Entradas'!E34="",AND(ISNUMBER('Entradas'!E34),'Entradas'!E34&gt;=0)),0,1),1)</x:f>
        <x:v>0</x:v>
      </x:c>
    </x:row>
    <x:row r="151">
      <x:c r="A151" s="22" t="inlineStr">
        <x:is>
          <x:t xml:space="preserve">F34</x:t>
        </x:is>
      </x:c>
      <x:c r="B151" s="22" t="n">
        <x:f>IFERROR(IF(OR('Entradas'!F34="",AND(ISNUMBER('Entradas'!F34),'Entradas'!F34&gt;=0)),0,1),1)</x:f>
        <x:v>0</x:v>
      </x:c>
    </x:row>
    <x:row r="152">
      <x:c r="A152" s="22" t="inlineStr">
        <x:is>
          <x:t xml:space="preserve">G34</x:t>
        </x:is>
      </x:c>
      <x:c r="B152" s="22" t="n">
        <x:f>IFERROR(IF(OR('Entradas'!G34="",AND(ISNUMBER('Entradas'!G34),'Entradas'!G34&gt;=0)),0,1),1)</x:f>
        <x:v>0</x:v>
      </x:c>
    </x:row>
    <x:row r="153">
      <x:c r="A153" s="22" t="inlineStr">
        <x:is>
          <x:t xml:space="preserve">H34</x:t>
        </x:is>
      </x:c>
      <x:c r="B153" s="22" t="n">
        <x:f>IFERROR(IF(OR('Entradas'!H34="",AND(ISNUMBER('Entradas'!H34),'Entradas'!H34&gt;=0)),0,1),1)</x:f>
        <x:v>0</x:v>
      </x:c>
    </x:row>
    <x:row r="154">
      <x:c r="A154" s="22" t="inlineStr">
        <x:is>
          <x:t xml:space="preserve">I34</x:t>
        </x:is>
      </x:c>
      <x:c r="B154" s="22" t="n">
        <x:f>IFERROR(IF(OR('Entradas'!I34="",AND(ISNUMBER('Entradas'!I34),'Entradas'!I34&gt;=0)),0,1),1)</x:f>
        <x:v>0</x:v>
      </x:c>
    </x:row>
    <x:row r="155">
      <x:c r="A155" s="22" t="inlineStr">
        <x:is>
          <x:t xml:space="preserve">J34</x:t>
        </x:is>
      </x:c>
      <x:c r="B155" s="22" t="n">
        <x:f>IFERROR(IF(OR('Entradas'!J34="",AND(ISNUMBER('Entradas'!J34),'Entradas'!J34&gt;=0)),0,1),1)</x:f>
        <x:v>0</x:v>
      </x:c>
    </x:row>
    <x:row r="156">
      <x:c r="A156" s="22" t="inlineStr">
        <x:is>
          <x:t xml:space="preserve">K34</x:t>
        </x:is>
      </x:c>
      <x:c r="B156" s="22" t="n">
        <x:f>IFERROR(IF(OR('Entradas'!K34="",AND(ISNUMBER('Entradas'!K34),'Entradas'!K34&gt;=0)),0,1),1)</x:f>
        <x:v>0</x:v>
      </x:c>
    </x:row>
    <x:row r="157">
      <x:c r="A157" s="22" t="inlineStr">
        <x:is>
          <x:t xml:space="preserve">L34</x:t>
        </x:is>
      </x:c>
      <x:c r="B157" s="22" t="n">
        <x:f>IFERROR(IF(OR('Entradas'!L34="",AND(ISNUMBER('Entradas'!L34),'Entradas'!L34&gt;=0)),0,1),1)</x:f>
        <x:v>0</x:v>
      </x:c>
    </x:row>
    <x:row r="158">
      <x:c r="A158" s="22" t="inlineStr">
        <x:is>
          <x:t xml:space="preserve">M34</x:t>
        </x:is>
      </x:c>
      <x:c r="B158" s="22" t="n">
        <x:f>IFERROR(IF(OR('Entradas'!M34="",AND(ISNUMBER('Entradas'!M34),'Entradas'!M34&gt;=0)),0,1),1)</x:f>
        <x:v>0</x:v>
      </x:c>
    </x:row>
    <x:row r="159">
      <x:c r="A159" s="22" t="inlineStr">
        <x:is>
          <x:t xml:space="preserve">N34</x:t>
        </x:is>
      </x:c>
      <x:c r="B159" s="22" t="n">
        <x:f>IFERROR(IF(OR('Entradas'!N34="",AND(ISNUMBER('Entradas'!N34),'Entradas'!N34&gt;=0)),0,1),1)</x:f>
        <x:v>0</x:v>
      </x:c>
    </x:row>
    <x:row r="160">
      <x:c r="A160" s="22" t="inlineStr">
        <x:is>
          <x:t xml:space="preserve">D35</x:t>
        </x:is>
      </x:c>
      <x:c r="B160" s="22" t="n">
        <x:f>IFERROR(IF(OR('Entradas'!D35="",AND(ISNUMBER('Entradas'!D35),'Entradas'!D35&gt;=0)),0,1),1)</x:f>
        <x:v>0</x:v>
      </x:c>
    </x:row>
    <x:row r="161">
      <x:c r="A161" s="22" t="inlineStr">
        <x:is>
          <x:t xml:space="preserve">E35</x:t>
        </x:is>
      </x:c>
      <x:c r="B161" s="22" t="n">
        <x:f>IFERROR(IF(OR('Entradas'!E35="",AND(ISNUMBER('Entradas'!E35),'Entradas'!E35&gt;=0)),0,1),1)</x:f>
        <x:v>0</x:v>
      </x:c>
    </x:row>
    <x:row r="162">
      <x:c r="A162" s="22" t="inlineStr">
        <x:is>
          <x:t xml:space="preserve">F35</x:t>
        </x:is>
      </x:c>
      <x:c r="B162" s="22" t="n">
        <x:f>IFERROR(IF(OR('Entradas'!F35="",AND(ISNUMBER('Entradas'!F35),'Entradas'!F35&gt;=0)),0,1),1)</x:f>
        <x:v>0</x:v>
      </x:c>
    </x:row>
    <x:row r="163">
      <x:c r="A163" s="22" t="inlineStr">
        <x:is>
          <x:t xml:space="preserve">G35</x:t>
        </x:is>
      </x:c>
      <x:c r="B163" s="22" t="n">
        <x:f>IFERROR(IF(OR('Entradas'!G35="",AND(ISNUMBER('Entradas'!G35),'Entradas'!G35&gt;=0)),0,1),1)</x:f>
        <x:v>0</x:v>
      </x:c>
    </x:row>
    <x:row r="164">
      <x:c r="A164" s="22" t="inlineStr">
        <x:is>
          <x:t xml:space="preserve">H35</x:t>
        </x:is>
      </x:c>
      <x:c r="B164" s="22" t="n">
        <x:f>IFERROR(IF(OR('Entradas'!H35="",AND(ISNUMBER('Entradas'!H35),'Entradas'!H35&gt;=0)),0,1),1)</x:f>
        <x:v>0</x:v>
      </x:c>
    </x:row>
    <x:row r="165">
      <x:c r="A165" s="22" t="inlineStr">
        <x:is>
          <x:t xml:space="preserve">I35</x:t>
        </x:is>
      </x:c>
      <x:c r="B165" s="22" t="n">
        <x:f>IFERROR(IF(OR('Entradas'!I35="",AND(ISNUMBER('Entradas'!I35),'Entradas'!I35&gt;=0)),0,1),1)</x:f>
        <x:v>0</x:v>
      </x:c>
    </x:row>
    <x:row r="166">
      <x:c r="A166" s="22" t="inlineStr">
        <x:is>
          <x:t xml:space="preserve">J35</x:t>
        </x:is>
      </x:c>
      <x:c r="B166" s="22" t="n">
        <x:f>IFERROR(IF(OR('Entradas'!J35="",AND(ISNUMBER('Entradas'!J35),'Entradas'!J35&gt;=0)),0,1),1)</x:f>
        <x:v>0</x:v>
      </x:c>
    </x:row>
    <x:row r="167">
      <x:c r="A167" s="22" t="inlineStr">
        <x:is>
          <x:t xml:space="preserve">K35</x:t>
        </x:is>
      </x:c>
      <x:c r="B167" s="22" t="n">
        <x:f>IFERROR(IF(OR('Entradas'!K35="",AND(ISNUMBER('Entradas'!K35),'Entradas'!K35&gt;=0)),0,1),1)</x:f>
        <x:v>0</x:v>
      </x:c>
    </x:row>
    <x:row r="168">
      <x:c r="A168" s="22" t="inlineStr">
        <x:is>
          <x:t xml:space="preserve">L35</x:t>
        </x:is>
      </x:c>
      <x:c r="B168" s="22" t="n">
        <x:f>IFERROR(IF(OR('Entradas'!L35="",AND(ISNUMBER('Entradas'!L35),'Entradas'!L35&gt;=0)),0,1),1)</x:f>
        <x:v>0</x:v>
      </x:c>
    </x:row>
    <x:row r="169">
      <x:c r="A169" s="22" t="inlineStr">
        <x:is>
          <x:t xml:space="preserve">M35</x:t>
        </x:is>
      </x:c>
      <x:c r="B169" s="22" t="n">
        <x:f>IFERROR(IF(OR('Entradas'!M35="",AND(ISNUMBER('Entradas'!M35),'Entradas'!M35&gt;=0)),0,1),1)</x:f>
        <x:v>0</x:v>
      </x:c>
    </x:row>
    <x:row r="170">
      <x:c r="A170" s="22" t="inlineStr">
        <x:is>
          <x:t xml:space="preserve">N35</x:t>
        </x:is>
      </x:c>
      <x:c r="B170" s="22" t="n">
        <x:f>IFERROR(IF(OR('Entradas'!N35="",AND(ISNUMBER('Entradas'!N35),'Entradas'!N35&gt;=0)),0,1),1)</x:f>
        <x:v>0</x:v>
      </x:c>
    </x:row>
    <x:row r="171">
      <x:c r="A171" s="22" t="inlineStr">
        <x:is>
          <x:t xml:space="preserve">D36</x:t>
        </x:is>
      </x:c>
      <x:c r="B171" s="22" t="n">
        <x:f>IFERROR(IF(OR('Entradas'!D36="",AND(ISNUMBER('Entradas'!D36),'Entradas'!D36&gt;=0)),0,1),1)</x:f>
        <x:v>0</x:v>
      </x:c>
    </x:row>
    <x:row r="172">
      <x:c r="A172" s="22" t="inlineStr">
        <x:is>
          <x:t xml:space="preserve">E36</x:t>
        </x:is>
      </x:c>
      <x:c r="B172" s="22" t="n">
        <x:f>IFERROR(IF(OR('Entradas'!E36="",AND(ISNUMBER('Entradas'!E36),'Entradas'!E36&gt;=0)),0,1),1)</x:f>
        <x:v>0</x:v>
      </x:c>
    </x:row>
    <x:row r="173">
      <x:c r="A173" s="22" t="inlineStr">
        <x:is>
          <x:t xml:space="preserve">F36</x:t>
        </x:is>
      </x:c>
      <x:c r="B173" s="22" t="n">
        <x:f>IFERROR(IF(OR('Entradas'!F36="",AND(ISNUMBER('Entradas'!F36),'Entradas'!F36&gt;=0)),0,1),1)</x:f>
        <x:v>0</x:v>
      </x:c>
    </x:row>
    <x:row r="174">
      <x:c r="A174" s="22" t="inlineStr">
        <x:is>
          <x:t xml:space="preserve">G36</x:t>
        </x:is>
      </x:c>
      <x:c r="B174" s="22" t="n">
        <x:f>IFERROR(IF(OR('Entradas'!G36="",AND(ISNUMBER('Entradas'!G36),'Entradas'!G36&gt;=0)),0,1),1)</x:f>
        <x:v>0</x:v>
      </x:c>
    </x:row>
    <x:row r="175">
      <x:c r="A175" s="22" t="inlineStr">
        <x:is>
          <x:t xml:space="preserve">H36</x:t>
        </x:is>
      </x:c>
      <x:c r="B175" s="22" t="n">
        <x:f>IFERROR(IF(OR('Entradas'!H36="",AND(ISNUMBER('Entradas'!H36),'Entradas'!H36&gt;=0)),0,1),1)</x:f>
        <x:v>0</x:v>
      </x:c>
    </x:row>
    <x:row r="176">
      <x:c r="A176" s="22" t="inlineStr">
        <x:is>
          <x:t xml:space="preserve">I36</x:t>
        </x:is>
      </x:c>
      <x:c r="B176" s="22" t="n">
        <x:f>IFERROR(IF(OR('Entradas'!I36="",AND(ISNUMBER('Entradas'!I36),'Entradas'!I36&gt;=0)),0,1),1)</x:f>
        <x:v>0</x:v>
      </x:c>
    </x:row>
    <x:row r="177">
      <x:c r="A177" s="22" t="inlineStr">
        <x:is>
          <x:t xml:space="preserve">J36</x:t>
        </x:is>
      </x:c>
      <x:c r="B177" s="22" t="n">
        <x:f>IFERROR(IF(OR('Entradas'!J36="",AND(ISNUMBER('Entradas'!J36),'Entradas'!J36&gt;=0)),0,1),1)</x:f>
        <x:v>0</x:v>
      </x:c>
    </x:row>
    <x:row r="178">
      <x:c r="A178" s="22" t="inlineStr">
        <x:is>
          <x:t xml:space="preserve">K36</x:t>
        </x:is>
      </x:c>
      <x:c r="B178" s="22" t="n">
        <x:f>IFERROR(IF(OR('Entradas'!K36="",AND(ISNUMBER('Entradas'!K36),'Entradas'!K36&gt;=0)),0,1),1)</x:f>
        <x:v>0</x:v>
      </x:c>
    </x:row>
    <x:row r="179">
      <x:c r="A179" s="22" t="inlineStr">
        <x:is>
          <x:t xml:space="preserve">L36</x:t>
        </x:is>
      </x:c>
      <x:c r="B179" s="22" t="n">
        <x:f>IFERROR(IF(OR('Entradas'!L36="",AND(ISNUMBER('Entradas'!L36),'Entradas'!L36&gt;=0)),0,1),1)</x:f>
        <x:v>0</x:v>
      </x:c>
    </x:row>
    <x:row r="180">
      <x:c r="A180" s="22" t="inlineStr">
        <x:is>
          <x:t xml:space="preserve">M36</x:t>
        </x:is>
      </x:c>
      <x:c r="B180" s="22" t="n">
        <x:f>IFERROR(IF(OR('Entradas'!M36="",AND(ISNUMBER('Entradas'!M36),'Entradas'!M36&gt;=0)),0,1),1)</x:f>
        <x:v>0</x:v>
      </x:c>
    </x:row>
    <x:row r="181">
      <x:c r="A181" s="22" t="inlineStr">
        <x:is>
          <x:t xml:space="preserve">N36</x:t>
        </x:is>
      </x:c>
      <x:c r="B181" s="22" t="n">
        <x:f>IFERROR(IF(OR('Entradas'!N36="",AND(ISNUMBER('Entradas'!N36),'Entradas'!N36&gt;=0)),0,1),1)</x:f>
        <x:v>0</x:v>
      </x:c>
    </x:row>
    <x:row r="182">
      <x:c r="A182" s="22" t="inlineStr">
        <x:is>
          <x:t xml:space="preserve">D37</x:t>
        </x:is>
      </x:c>
      <x:c r="B182" s="22" t="n">
        <x:f>IFERROR(IF(OR('Entradas'!D37="",AND(ISNUMBER('Entradas'!D37),'Entradas'!D37&gt;=0)),0,1),1)</x:f>
        <x:v>0</x:v>
      </x:c>
    </x:row>
    <x:row r="183">
      <x:c r="A183" s="22" t="inlineStr">
        <x:is>
          <x:t xml:space="preserve">E37</x:t>
        </x:is>
      </x:c>
      <x:c r="B183" s="22" t="n">
        <x:f>IFERROR(IF(OR('Entradas'!E37="",AND(ISNUMBER('Entradas'!E37),'Entradas'!E37&gt;=0)),0,1),1)</x:f>
        <x:v>0</x:v>
      </x:c>
    </x:row>
    <x:row r="184">
      <x:c r="A184" s="22" t="inlineStr">
        <x:is>
          <x:t xml:space="preserve">F37</x:t>
        </x:is>
      </x:c>
      <x:c r="B184" s="22" t="n">
        <x:f>IFERROR(IF(OR('Entradas'!F37="",AND(ISNUMBER('Entradas'!F37),'Entradas'!F37&gt;=0)),0,1),1)</x:f>
        <x:v>0</x:v>
      </x:c>
    </x:row>
    <x:row r="185">
      <x:c r="A185" s="22" t="inlineStr">
        <x:is>
          <x:t xml:space="preserve">G37</x:t>
        </x:is>
      </x:c>
      <x:c r="B185" s="22" t="n">
        <x:f>IFERROR(IF(OR('Entradas'!G37="",AND(ISNUMBER('Entradas'!G37),'Entradas'!G37&gt;=0)),0,1),1)</x:f>
        <x:v>0</x:v>
      </x:c>
    </x:row>
    <x:row r="186">
      <x:c r="A186" s="22" t="inlineStr">
        <x:is>
          <x:t xml:space="preserve">H37</x:t>
        </x:is>
      </x:c>
      <x:c r="B186" s="22" t="n">
        <x:f>IFERROR(IF(OR('Entradas'!H37="",AND(ISNUMBER('Entradas'!H37),'Entradas'!H37&gt;=0)),0,1),1)</x:f>
        <x:v>0</x:v>
      </x:c>
    </x:row>
    <x:row r="187">
      <x:c r="A187" s="22" t="inlineStr">
        <x:is>
          <x:t xml:space="preserve">I37</x:t>
        </x:is>
      </x:c>
      <x:c r="B187" s="22" t="n">
        <x:f>IFERROR(IF(OR('Entradas'!I37="",AND(ISNUMBER('Entradas'!I37),'Entradas'!I37&gt;=0)),0,1),1)</x:f>
        <x:v>0</x:v>
      </x:c>
    </x:row>
    <x:row r="188">
      <x:c r="A188" s="22" t="inlineStr">
        <x:is>
          <x:t xml:space="preserve">J37</x:t>
        </x:is>
      </x:c>
      <x:c r="B188" s="22" t="n">
        <x:f>IFERROR(IF(OR('Entradas'!J37="",AND(ISNUMBER('Entradas'!J37),'Entradas'!J37&gt;=0)),0,1),1)</x:f>
        <x:v>0</x:v>
      </x:c>
    </x:row>
    <x:row r="189">
      <x:c r="A189" s="22" t="inlineStr">
        <x:is>
          <x:t xml:space="preserve">K37</x:t>
        </x:is>
      </x:c>
      <x:c r="B189" s="22" t="n">
        <x:f>IFERROR(IF(OR('Entradas'!K37="",AND(ISNUMBER('Entradas'!K37),'Entradas'!K37&gt;=0)),0,1),1)</x:f>
        <x:v>0</x:v>
      </x:c>
    </x:row>
    <x:row r="190">
      <x:c r="A190" s="22" t="inlineStr">
        <x:is>
          <x:t xml:space="preserve">L37</x:t>
        </x:is>
      </x:c>
      <x:c r="B190" s="22" t="n">
        <x:f>IFERROR(IF(OR('Entradas'!L37="",AND(ISNUMBER('Entradas'!L37),'Entradas'!L37&gt;=0)),0,1),1)</x:f>
        <x:v>0</x:v>
      </x:c>
    </x:row>
    <x:row r="191">
      <x:c r="A191" s="22" t="inlineStr">
        <x:is>
          <x:t xml:space="preserve">M37</x:t>
        </x:is>
      </x:c>
      <x:c r="B191" s="22" t="n">
        <x:f>IFERROR(IF(OR('Entradas'!M37="",AND(ISNUMBER('Entradas'!M37),'Entradas'!M37&gt;=0)),0,1),1)</x:f>
        <x:v>0</x:v>
      </x:c>
    </x:row>
    <x:row r="192">
      <x:c r="A192" s="22" t="inlineStr">
        <x:is>
          <x:t xml:space="preserve">N37</x:t>
        </x:is>
      </x:c>
      <x:c r="B192" s="22" t="n">
        <x:f>IFERROR(IF(OR('Entradas'!N37="",AND(ISNUMBER('Entradas'!N37),'Entradas'!N37&gt;=0)),0,1),1)</x:f>
        <x:v>0</x:v>
      </x:c>
    </x:row>
    <x:row r="193">
      <x:c r="A193" s="22" t="inlineStr">
        <x:is>
          <x:t xml:space="preserve">D38</x:t>
        </x:is>
      </x:c>
      <x:c r="B193" s="22" t="n">
        <x:f>IFERROR(IF(OR('Entradas'!D38="",AND(ISNUMBER('Entradas'!D38),'Entradas'!D38&gt;=0)),0,1),1)</x:f>
        <x:v>0</x:v>
      </x:c>
    </x:row>
    <x:row r="194">
      <x:c r="A194" s="22" t="inlineStr">
        <x:is>
          <x:t xml:space="preserve">E38</x:t>
        </x:is>
      </x:c>
      <x:c r="B194" s="22" t="n">
        <x:f>IFERROR(IF(OR('Entradas'!E38="",AND(ISNUMBER('Entradas'!E38),'Entradas'!E38&gt;=0)),0,1),1)</x:f>
        <x:v>0</x:v>
      </x:c>
    </x:row>
    <x:row r="195">
      <x:c r="A195" s="22" t="inlineStr">
        <x:is>
          <x:t xml:space="preserve">F38</x:t>
        </x:is>
      </x:c>
      <x:c r="B195" s="22" t="n">
        <x:f>IFERROR(IF(OR('Entradas'!F38="",AND(ISNUMBER('Entradas'!F38),'Entradas'!F38&gt;=0)),0,1),1)</x:f>
        <x:v>0</x:v>
      </x:c>
    </x:row>
    <x:row r="196">
      <x:c r="A196" s="22" t="inlineStr">
        <x:is>
          <x:t xml:space="preserve">G38</x:t>
        </x:is>
      </x:c>
      <x:c r="B196" s="22" t="n">
        <x:f>IFERROR(IF(OR('Entradas'!G38="",AND(ISNUMBER('Entradas'!G38),'Entradas'!G38&gt;=0)),0,1),1)</x:f>
        <x:v>0</x:v>
      </x:c>
    </x:row>
    <x:row r="197">
      <x:c r="A197" s="22" t="inlineStr">
        <x:is>
          <x:t xml:space="preserve">H38</x:t>
        </x:is>
      </x:c>
      <x:c r="B197" s="22" t="n">
        <x:f>IFERROR(IF(OR('Entradas'!H38="",AND(ISNUMBER('Entradas'!H38),'Entradas'!H38&gt;=0)),0,1),1)</x:f>
        <x:v>0</x:v>
      </x:c>
    </x:row>
    <x:row r="198">
      <x:c r="A198" s="22" t="inlineStr">
        <x:is>
          <x:t xml:space="preserve">I38</x:t>
        </x:is>
      </x:c>
      <x:c r="B198" s="22" t="n">
        <x:f>IFERROR(IF(OR('Entradas'!I38="",AND(ISNUMBER('Entradas'!I38),'Entradas'!I38&gt;=0)),0,1),1)</x:f>
        <x:v>0</x:v>
      </x:c>
    </x:row>
    <x:row r="199">
      <x:c r="A199" s="22" t="inlineStr">
        <x:is>
          <x:t xml:space="preserve">J38</x:t>
        </x:is>
      </x:c>
      <x:c r="B199" s="22" t="n">
        <x:f>IFERROR(IF(OR('Entradas'!J38="",AND(ISNUMBER('Entradas'!J38),'Entradas'!J38&gt;=0)),0,1),1)</x:f>
        <x:v>0</x:v>
      </x:c>
    </x:row>
    <x:row r="200">
      <x:c r="A200" s="22" t="inlineStr">
        <x:is>
          <x:t xml:space="preserve">K38</x:t>
        </x:is>
      </x:c>
      <x:c r="B200" s="22" t="n">
        <x:f>IFERROR(IF(OR('Entradas'!K38="",AND(ISNUMBER('Entradas'!K38),'Entradas'!K38&gt;=0)),0,1),1)</x:f>
        <x:v>0</x:v>
      </x:c>
    </x:row>
    <x:row r="201">
      <x:c r="A201" s="22" t="inlineStr">
        <x:is>
          <x:t xml:space="preserve">L38</x:t>
        </x:is>
      </x:c>
      <x:c r="B201" s="22" t="n">
        <x:f>IFERROR(IF(OR('Entradas'!L38="",AND(ISNUMBER('Entradas'!L38),'Entradas'!L38&gt;=0)),0,1),1)</x:f>
        <x:v>0</x:v>
      </x:c>
    </x:row>
    <x:row r="202">
      <x:c r="A202" s="22" t="inlineStr">
        <x:is>
          <x:t xml:space="preserve">M38</x:t>
        </x:is>
      </x:c>
      <x:c r="B202" s="22" t="n">
        <x:f>IFERROR(IF(OR('Entradas'!M38="",AND(ISNUMBER('Entradas'!M38),'Entradas'!M38&gt;=0)),0,1),1)</x:f>
        <x:v>0</x:v>
      </x:c>
    </x:row>
    <x:row r="203">
      <x:c r="A203" s="22" t="inlineStr">
        <x:is>
          <x:t xml:space="preserve">N38</x:t>
        </x:is>
      </x:c>
      <x:c r="B203" s="22" t="n">
        <x:f>IFERROR(IF(OR('Entradas'!N38="",AND(ISNUMBER('Entradas'!N38),'Entradas'!N38&gt;=0)),0,1),1)</x:f>
        <x:v>0</x:v>
      </x:c>
    </x:row>
    <x:row r="204">
      <x:c r="A204" s="22" t="inlineStr">
        <x:is>
          <x:t xml:space="preserve">Vendas acumuladas não excedem unidades destinadas</x:t>
        </x:is>
      </x:c>
      <x:c r="B204" s="22" t="n">
        <x:f>IFERROR(IF(SUM(Entradas!D21:N21)&lt;=IF(Entradas!D5=1,Entradas!D9,IF(Entradas!D5=2,0,Entradas!D10)),0,1),1)</x:f>
        <x:v>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48" hidden="0" customWidth="1"/>
    <x:col min="2" max="2" width="23" hidden="0" customWidth="1"/>
    <x:col min="3" max="3" width="90" hidden="0" customWidth="1"/>
  </x:cols>
  <x:sheetData>
    <x:row r="1" ht="24" customHeight="1">
      <x:c r="A1" s="23" t="str">
        <x:v>Dossiê Paraguai — 09/10/2026 — revisão 20</x:v>
      </x:c>
      <x:c r="B1" s="23"/>
      <x:c r="C1" s="27"/>
    </x:row>
    <x:row r="2" ht="48" customHeight="1">
      <x:c r="A2" s="26" t="str">
        <x:v>Premissa</x:v>
      </x:c>
      <x:c r="B2" s="26" t="str">
        <x:v>Valor editável</x:v>
      </x:c>
      <x:c r="C2" s="26" t="str">
        <x:v>Evidência / regra</x:v>
      </x:c>
    </x:row>
    <x:row r="3" ht="24" customHeight="1">
      <x:c r="A3" s="23" t="str">
        <x:v>Moeda</x:v>
      </x:c>
      <x:c r="B3" s="23" t="str">
        <x:v>USD</x:v>
      </x:c>
      <x:c r="C3" s="27" t="str">
        <x:v>Referência histórica; confirmação comercial não localizada na revisão</x:v>
      </x:c>
    </x:row>
    <x:row r="4" ht="24" customHeight="1">
      <x:c r="A4" s="23" t="str">
        <x:v>Início do fluxo</x:v>
      </x:c>
      <x:c r="B4" s="30"/>
      <x:c r="C4" s="27" t="str">
        <x:v>Data de aquisição / início a documentar</x:v>
      </x:c>
    </x:row>
    <x:row r="5" ht="24" customHeight="1">
      <x:c r="A5" s="23" t="str">
        <x:v>Área em hectares</x:v>
      </x:c>
      <x:c r="B5" s="29" t="n">
        <x:v>70</x:v>
      </x:c>
      <x:c r="C5" s="27" t="str">
        <x:v>Recorte proposto, sem aprovação</x:v>
      </x:c>
    </x:row>
    <x:row r="6" ht="24" customHeight="1">
      <x:c r="A6" s="23" t="str">
        <x:v>Preço de terra por m²</x:v>
      </x:c>
      <x:c r="B6" s="29" t="n">
        <x:v>12.5</x:v>
      </x:c>
      <x:c r="C6" s="27" t="str">
        <x:v>Referência histórica do e-mail de 07/10; resposta comercial não localizada na revisão</x:v>
      </x:c>
    </x:row>
    <x:row r="7" ht="24" customHeight="1">
      <x:c r="A7" s="23" t="str">
        <x:v>Desconto na terra</x:v>
      </x:c>
      <x:c r="B7" s="31"/>
      <x:c r="C7" s="27" t="str">
        <x:v>Não localizado na revisão; zero somente se documentado</x:v>
      </x:c>
    </x:row>
    <x:row r="8" ht="24" customHeight="1">
      <x:c r="A8" s="23" t="str">
        <x:v>Entrada da terra (%)</x:v>
      </x:c>
      <x:c r="B8" s="31"/>
      <x:c r="C8" s="27" t="str">
        <x:v>Não localizada na revisão</x:v>
      </x:c>
    </x:row>
    <x:row r="9" ht="24" customHeight="1">
      <x:c r="A9" s="23" t="str">
        <x:v>Número de parcelas da terra</x:v>
      </x:c>
      <x:c r="B9" s="29"/>
      <x:c r="C9" s="27" t="str">
        <x:v>Não localizado na revisão; mínimo 1</x:v>
      </x:c>
    </x:row>
    <x:row r="10" ht="24" customHeight="1">
      <x:c r="A10" s="23" t="str">
        <x:v>Mês da entrada da terra</x:v>
      </x:c>
      <x:c r="B10" s="29"/>
      <x:c r="C10" s="27" t="str">
        <x:v>Índice mensal de 1 a 120</x:v>
      </x:c>
    </x:row>
    <x:row r="11" ht="24" customHeight="1">
      <x:c r="A11" s="23" t="str">
        <x:v>Mês da primeira parcela da terra</x:v>
      </x:c>
      <x:c r="B11" s="29"/>
      <x:c r="C11" s="27" t="str">
        <x:v>Índice mensal de 1 a 120</x:v>
      </x:c>
    </x:row>
    <x:row r="12" ht="24" customHeight="1">
      <x:c r="A12" s="23" t="str">
        <x:v>Juros mensais da terra</x:v>
      </x:c>
      <x:c r="B12" s="31"/>
      <x:c r="C12" s="27" t="str">
        <x:v>Não localizados na revisão; zero requer evidência</x:v>
      </x:c>
    </x:row>
    <x:row r="13" ht="24" customHeight="1">
      <x:c r="A13" s="23" t="str">
        <x:v>Entrada das vendas (%)</x:v>
      </x:c>
      <x:c r="B13" s="31"/>
      <x:c r="C13" s="27" t="str">
        <x:v>Sem condição comercial documentada</x:v>
      </x:c>
    </x:row>
    <x:row r="14" ht="24" customHeight="1">
      <x:c r="A14" s="23" t="str">
        <x:v>Parcelas por venda</x:v>
      </x:c>
      <x:c r="B14" s="29"/>
      <x:c r="C14" s="27" t="str">
        <x:v>Sem condição documentada; mínimo 1</x:v>
      </x:c>
    </x:row>
    <x:row r="15" ht="24" customHeight="1">
      <x:c r="A15" s="23" t="str">
        <x:v>Atraso nas parcelas (%)</x:v>
      </x:c>
      <x:c r="B15" s="31"/>
      <x:c r="C15" s="27" t="str">
        <x:v>Premissa a documentar; não aplicada à entrada</x:v>
      </x:c>
    </x:row>
    <x:row r="16" ht="24" customHeight="1">
      <x:c r="A16" s="23" t="str">
        <x:v>Caixa inicial USD</x:v>
      </x:c>
      <x:c r="B16" s="29"/>
      <x:c r="C16" s="27" t="str">
        <x:v>Valor e origem a documentar</x:v>
      </x:c>
    </x:row>
    <x:row r="17" ht="24" customHeight="1">
      <x:c r="A17" s="23" t="str">
        <x:v>Preço por lote USD</x:v>
      </x:c>
      <x:c r="B17" s="29"/>
      <x:c r="C17" s="27" t="str">
        <x:v>Pendente de pesquisa e definição comercial</x:v>
      </x:c>
    </x:row>
    <x:row r="18" ht="24" customHeight="1">
      <x:c r="A18" s="23" t="str">
        <x:v>Condições comerciais documentadas (1)</x:v>
      </x:c>
      <x:c r="B18" s="29"/>
      <x:c r="C18" s="27" t="str">
        <x:v>Só preencher 1 após localizar preço, moeda e pagamento</x:v>
      </x:c>
    </x:row>
    <x:row r="19" ht="24" customHeight="1">
      <x:c r="A19" s="23" t="str">
        <x:v>Orçamento e cronograma documentados (1)</x:v>
      </x:c>
      <x:c r="B19" s="29"/>
      <x:c r="C19" s="27" t="str">
        <x:v>Só preencher 1 após conciliar custos, tributos e mês</x:v>
      </x:c>
    </x:row>
    <x:row r="20" ht="24" customHeight="1">
      <x:c r="A20" s="23" t="str">
        <x:v>Horizonte mensal</x:v>
      </x:c>
      <x:c r="B20" s="23" t="n">
        <x:v>120</x:v>
      </x:c>
      <x:c r="C20" s="27" t="str">
        <x:v>10 anos; não certifica retorno</x:v>
      </x:c>
    </x:row>
    <x:row r="21" ht="24" customHeight="1">
      <x:c r="A21" s="23" t="str">
        <x:v>Referência bruta da terra</x:v>
      </x:c>
      <x:c r="B21" s="23" t="n">
        <x:f>B5*10000*B6</x:f>
        <x:v>8750000</x:v>
      </x:c>
      <x:c r="C21" s="27" t="str">
        <x:v>Área × 10.000 m² × preço</x:v>
      </x:c>
    </x:row>
    <x:row r="22" ht="24" customHeight="1">
      <x:c r="A22" s="23" t="str">
        <x:v>Terra negociada após desconto</x:v>
      </x:c>
      <x:c r="B22" s="23" t="str">
        <x:f>IF(NOT(ISNUMBER(B7)),"PENDENTE",B21*(1-B7))</x:f>
        <x:v>PENDENTE</x:v>
      </x:c>
      <x:c r="C22" s="27" t="str">
        <x:v>Sem desconto documentado, resultado pendente</x:v>
      </x:c>
    </x:row>
    <x:row r="23" ht="24" customHeight="1">
      <x:c r="A23" s="23" t="str">
        <x:v>Mês final das parcelas da terra</x:v>
      </x:c>
      <x:c r="B23" s="23" t="str">
        <x:f>IF(OR(NOT(ISNUMBER(B9)),NOT(ISNUMBER(B11))),"PENDENTE",B11+B9-1)</x:f>
        <x:v>PENDENTE</x:v>
      </x:c>
      <x:c r="C23" s="27" t="str">
        <x:v>Conferir se cabe no horizonte</x:v>
      </x:c>
    </x:row>
    <x:row r="24" ht="24" customHeight="1">
      <x:c r="A24" s="23" t="str">
        <x:v>Status do fluxo</x:v>
      </x:c>
      <x:c r="B24" s="23" t="str">
        <x:f>IF(OR(COUNT(B4:B19)&lt;16,B18&lt;&gt;1,B19&lt;&gt;1,B9&lt;1,B14&lt;1,B7&lt;0,B7&gt;1,B8&lt;0,B8&gt;1,B13&lt;0,B13&gt;1,B15&lt;0,B15&gt;1,B10&lt;1,B11&lt;1,B23&gt;120,B12&lt;0),"PENDENTE","PREMISSAS PREENCHIDAS — CONFERIR FONTES")</x:f>
        <x:v>PENDENTE</x:v>
      </x:c>
      <x:c r="C24" s="27" t="str">
        <x:v>PENDENTE impede publicação de capital calculado</x:v>
      </x:c>
    </x:row>
    <x:row r="25" ht="58" customHeight="1">
      <x:c r="A25" s="23" t="str">
        <x:v>Regra de parcelas</x:v>
      </x:c>
      <x:c r="B25" s="23"/>
      <x:c r="C25" s="27" t="str">
        <x:v>Entrada no mês da venda; parcelas iguais desde o mês seguinte. Atrasos recuperados são entradas manuais, sem duplicação. Sem baixa definitiva presumida.</x:v>
      </x:c>
    </x:row>
    <x:row r="26" ht="58" customHeight="1">
      <x:c r="A26" s="23" t="str">
        <x:v>Recebimentos efetivos</x:v>
      </x:c>
      <x:c r="B26" s="23"/>
      <x:c r="C26" s="27" t="str">
        <x:v>Coluna P registra dinheiro comprovadamente recebido, separado do cenário previsto. Não somado novamente ao cenário.</x:v>
      </x:c>
    </x:row>
    <x:row r="27" ht="58" customHeight="1">
      <x:c r="A27" s="23" t="str">
        <x:v>Custos mensais</x:v>
      </x:c>
      <x:c r="B27" s="23"/>
      <x:c r="C27" s="27" t="str">
        <x:v>Preencher E:H, inclusive zeros somente com evidência; não substituir lacunas por zero.</x:v>
      </x:c>
    </x:row>
    <x:row r="28" ht="58" customHeight="1">
      <x:c r="A28" s="23" t="str">
        <x:v>Fontes por mês</x:v>
      </x:c>
      <x:c r="B28" s="23"/>
      <x:c r="C28" s="27" t="str">
        <x:v>Coluna Q recebe orçamento, contrato ou extrato correspondente.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  <x:col min="13" max="13" width="23" hidden="0" customWidth="1"/>
    <x:col min="14" max="14" width="23" hidden="0" customWidth="1"/>
    <x:col min="15" max="15" width="23" hidden="0" customWidth="1"/>
    <x:col min="16" max="16" width="23" hidden="0" customWidth="1"/>
    <x:col min="17" max="17" width="55" hidden="0" customWidth="1"/>
    <x:col min="18" max="18" width="23" hidden="0" customWidth="1"/>
    <x:col min="19" max="19" width="23" hidden="0" customWidth="1"/>
    <x:col min="20" max="20" width="23" hidden="0" customWidth="1"/>
    <x:col min="21" max="21" width="23" hidden="0" customWidth="1"/>
  </x:cols>
  <x:sheetData>
    <x:row r="1" ht="24" customHeight="1">
      <x:c r="A1" s="23" t="str">
        <x:v>Caixa mensal — 09/10/2026 — revisão 20</x:v>
      </x:c>
      <x:c r="B1" s="23"/>
      <x:c r="C1" s="23"/>
      <x:c r="D1" s="23"/>
      <x:c r="E1" s="23"/>
      <x:c r="F1" s="23"/>
      <x:c r="G1" s="23"/>
      <x:c r="H1" s="23"/>
      <x:c r="I1" s="23"/>
      <x:c r="J1" s="23"/>
      <x:c r="K1" s="23"/>
      <x:c r="L1" s="23"/>
      <x:c r="M1" s="23"/>
      <x:c r="N1" s="23"/>
      <x:c r="O1" s="23"/>
      <x:c r="P1" s="23"/>
      <x:c r="Q1" s="23"/>
      <x:c r="R1" s="23"/>
      <x:c r="S1" s="23"/>
      <x:c r="T1" s="23"/>
      <x:c r="U1" s="23"/>
    </x:row>
    <x:row r="2" ht="24" customHeight="1">
      <x:c r="A2" s="23" t="str">
        <x:v>Previsto e efetivo separados. Lacunas materiais bloqueiam necessidade máxima de capital.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3"/>
    </x:row>
    <x:row r="3" ht="24" customHeight="1">
      <x:c r="A3" s="23"/>
      <x:c r="B3" s="23"/>
      <x:c r="C3" s="23"/>
      <x:c r="D3" s="23"/>
      <x:c r="E3" s="23"/>
      <x:c r="F3" s="23"/>
      <x:c r="G3" s="23"/>
      <x:c r="H3" s="23"/>
      <x:c r="I3" s="23"/>
      <x:c r="J3" s="23"/>
      <x:c r="K3" s="23"/>
      <x:c r="L3" s="23"/>
      <x:c r="M3" s="23"/>
      <x:c r="N3" s="23"/>
      <x:c r="O3" s="23"/>
      <x:c r="P3" s="23"/>
      <x:c r="Q3" s="23"/>
      <x:c r="R3" s="23"/>
      <x:c r="S3" s="23"/>
      <x:c r="T3" s="23"/>
      <x:c r="U3" s="23"/>
    </x:row>
    <x:row r="4" ht="48" customHeight="1">
      <x:c r="A4" s="26" t="str">
        <x:v>Mês</x:v>
      </x:c>
      <x:c r="B4" s="26" t="str">
        <x:v>Data</x:v>
      </x:c>
      <x:c r="C4" s="26" t="str">
        <x:v>Lotes vendidos</x:v>
      </x:c>
      <x:c r="D4" s="26" t="str">
        <x:v>Vendas contratadas USD</x:v>
      </x:c>
      <x:c r="E4" s="26" t="str">
        <x:v>Projetos / aquisição USD</x:v>
      </x:c>
      <x:c r="F4" s="26" t="str">
        <x:v>Obras / infraestrutura USD</x:v>
      </x:c>
      <x:c r="G4" s="26" t="str">
        <x:v>Operação USD</x:v>
      </x:c>
      <x:c r="H4" s="26" t="str">
        <x:v>Tributos / financiamento USD</x:v>
      </x:c>
      <x:c r="I4" s="26" t="str">
        <x:v>Entrada recebida prevista</x:v>
      </x:c>
      <x:c r="J4" s="26" t="str">
        <x:v>Parcelas vencidas previstas</x:v>
      </x:c>
      <x:c r="K4" s="26" t="str">
        <x:v>Parcelas em atraso novas</x:v>
      </x:c>
      <x:c r="L4" s="26" t="str">
        <x:v>Recuperação de atrasos USD</x:v>
      </x:c>
      <x:c r="M4" s="26" t="str">
        <x:v>Recebimento previsto total</x:v>
      </x:c>
      <x:c r="N4" s="26" t="str">
        <x:v>Terra paga prevista</x:v>
      </x:c>
      <x:c r="O4" s="26" t="str">
        <x:v>Fluxo líquido previsto</x:v>
      </x:c>
      <x:c r="P4" s="26" t="str">
        <x:v>Recebimento efetivo comprovado</x:v>
      </x:c>
      <x:c r="Q4" s="26" t="str">
        <x:v>Fonte / documento</x:v>
      </x:c>
      <x:c r="R4" s="26" t="str">
        <x:v>Saldo a receber previsto</x:v>
      </x:c>
      <x:c r="S4" s="26" t="str">
        <x:v>Saldo em atraso previsto</x:v>
      </x:c>
      <x:c r="T4" s="26" t="str">
        <x:v>Caixa acumulado previsto</x:v>
      </x:c>
      <x:c r="U4" s="26" t="str">
        <x:v>Necessidade acumulada USD</x:v>
      </x:c>
    </x:row>
    <x:row r="5" ht="24" customHeight="1">
      <x:c r="A5" s="23" t="n">
        <x:v>1</x:v>
      </x:c>
      <x:c r="B5" s="32" t="str">
        <x:f>IF('Premissas mensais'!B4="","",EDATE('Premissas mensais'!$B$4,A5-1))</x:f>
      </x:c>
      <x:c r="C5" s="29"/>
      <x:c r="D5" s="33" t="str">
        <x:f>IF(OR(NOT(ISNUMBER(C5)),NOT(ISNUMBER('Premissas mensais'!$B$17))),"PENDENTE",C5*'Premissas mensais'!$B$17)</x:f>
        <x:v>PENDENTE</x:v>
      </x:c>
      <x:c r="E5" s="35"/>
      <x:c r="F5" s="35"/>
      <x:c r="G5" s="35"/>
      <x:c r="H5" s="35"/>
      <x:c r="I5" s="33" t="str">
        <x:f>IF(OR(NOT(ISNUMBER(D5)),NOT(ISNUMBER('Premissas mensais'!$B$13))),"PENDENTE",D5*'Premissas mensais'!$B$13)</x:f>
        <x:v>PENDENTE</x:v>
      </x:c>
      <x:c r="J5" s="33" t="str">
        <x:f>IF('Premissas mensais'!$B$24="PENDENTE","PENDENTE",0)</x:f>
        <x:v>PENDENTE</x:v>
      </x:c>
      <x:c r="K5" s="33" t="str">
        <x:f>IF(NOT(ISNUMBER(J5)),"PENDENTE",J5*'Premissas mensais'!$B$15)</x:f>
        <x:v>PENDENTE</x:v>
      </x:c>
      <x:c r="L5" s="35"/>
      <x:c r="M5" s="33" t="str">
        <x:f>IF(OR(COUNT(I5:L5)&lt;&gt;4,L5&lt;0),"PENDENTE",I5+J5-K5+L5)</x:f>
        <x:v>PENDENTE</x:v>
      </x:c>
      <x:c r="N5" s="33" t="str">
        <x:f>IF('Premissas mensais'!$B$24="PENDENTE","PENDENTE",IF(A5='Premissas mensais'!$B$10,'Premissas mensais'!$B$22*'Premissas mensais'!$B$8,0)+IF(AND(A5&gt;='Premissas mensais'!$B$11,A5&lt;'Premissas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" s="33" t="str">
        <x:f>IF(OR(COUNT(E5:H5)&lt;&gt;4,NOT(ISNUMBER(M5)),NOT(ISNUMBER(N5))),"PENDENTE",M5-N5-SUM(E5:H5))</x:f>
        <x:v>PENDENTE</x:v>
      </x:c>
      <x:c r="P5" s="35"/>
      <x:c r="Q5" s="23"/>
      <x:c r="R5" s="33" t="str">
        <x:f>IF(OR(COUNT(D5:D5)&lt;&gt;A5,COUNT(M5:M5)&lt;&gt;A5),"PENDENTE",SUM(D5:D5)-SUM(M5:M5))</x:f>
        <x:v>PENDENTE</x:v>
      </x:c>
      <x:c r="S5" s="33" t="str">
        <x:f>IF(OR(COUNT(K5:K5)&lt;&gt;A5,COUNT(L5:L5)&lt;&gt;A5),"PENDENTE",SUM(K5:K5)-SUM(L5:L5))</x:f>
        <x:v>PENDENTE</x:v>
      </x:c>
      <x:c r="T5" s="33" t="str">
        <x:f>IF(COUNT(O5:O5)&lt;&gt;A5,"PENDENTE",'Premissas mensais'!$B$16+SUM(O5:O5))</x:f>
        <x:v>PENDENTE</x:v>
      </x:c>
      <x:c r="U5" s="33" t="str">
        <x:f>IF(NOT(ISNUMBER(T5)),"PENDENTE",MAX(0,-T5))</x:f>
        <x:v>PENDENTE</x:v>
      </x:c>
    </x:row>
    <x:row r="6" ht="24" customHeight="1">
      <x:c r="A6" s="23" t="n">
        <x:v>2</x:v>
      </x:c>
      <x:c r="B6" s="32" t="str">
        <x:f>IF('Premissas mensais'!B4="","",EDATE('Premissas mensais'!$B$4,A6-1))</x:f>
      </x:c>
      <x:c r="C6" s="29"/>
      <x:c r="D6" s="33" t="str">
        <x:f>IF(OR(NOT(ISNUMBER(C6)),NOT(ISNUMBER('Premissas mensais'!$B$17))),"PENDENTE",C6*'Premissas mensais'!$B$17)</x:f>
        <x:v>PENDENTE</x:v>
      </x:c>
      <x:c r="E6" s="35"/>
      <x:c r="F6" s="35"/>
      <x:c r="G6" s="35"/>
      <x:c r="H6" s="35"/>
      <x:c r="I6" s="33" t="str">
        <x:f>IF(OR(NOT(ISNUMBER(D6)),NOT(ISNUMBER('Premissas mensais'!$B$13))),"PENDENTE",D6*'Premissas mensais'!$B$13)</x:f>
        <x:v>PENDENTE</x:v>
      </x:c>
      <x:c r="J6" s="33" t="str">
        <x:f>IF(OR('Premissas mensais'!$B$24="PENDENTE",COUNT(D5:D5)&lt;&gt;A6-1),"PENDENTE",SUMIFS($D$5:D5,$A$5:A5,"&gt;="&amp;MAX(1,A6-'Premissas mensais'!$B$14))*(1-'Premissas mensais'!$B$13)/'Premissas mensais'!$B$14)</x:f>
        <x:v>PENDENTE</x:v>
      </x:c>
      <x:c r="K6" s="33" t="str">
        <x:f>IF(NOT(ISNUMBER(J6)),"PENDENTE",J6*'Premissas mensais'!$B$15)</x:f>
        <x:v>PENDENTE</x:v>
      </x:c>
      <x:c r="L6" s="35"/>
      <x:c r="M6" s="33" t="str">
        <x:f>IF(OR(COUNT(I6:L6)&lt;&gt;4,L6&lt;0),"PENDENTE",I6+J6-K6+L6)</x:f>
        <x:v>PENDENTE</x:v>
      </x:c>
      <x:c r="N6" s="33" t="str">
        <x:f>IF('Premissas mensais'!$B$24="PENDENTE","PENDENTE",IF(A6='Premissas mensais'!$B$10,'Premissas mensais'!$B$22*'Premissas mensais'!$B$8,0)+IF(AND(A6&gt;='Premissas mensais'!$B$11,A6&lt;'Premissas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" s="33" t="str">
        <x:f>IF(OR(COUNT(E6:H6)&lt;&gt;4,NOT(ISNUMBER(M6)),NOT(ISNUMBER(N6))),"PENDENTE",M6-N6-SUM(E6:H6))</x:f>
        <x:v>PENDENTE</x:v>
      </x:c>
      <x:c r="P6" s="35"/>
      <x:c r="Q6" s="23"/>
      <x:c r="R6" s="33" t="str">
        <x:f>IF(OR(COUNT(D5:D6)&lt;&gt;A6,COUNT(M5:M6)&lt;&gt;A6),"PENDENTE",SUM(D5:D6)-SUM(M5:M6))</x:f>
        <x:v>PENDENTE</x:v>
      </x:c>
      <x:c r="S6" s="33" t="str">
        <x:f>IF(OR(COUNT(K5:K6)&lt;&gt;A6,COUNT(L5:L6)&lt;&gt;A6),"PENDENTE",SUM(K5:K6)-SUM(L5:L6))</x:f>
        <x:v>PENDENTE</x:v>
      </x:c>
      <x:c r="T6" s="33" t="str">
        <x:f>IF(COUNT(O5:O6)&lt;&gt;A6,"PENDENTE",'Premissas mensais'!$B$16+SUM(O5:O6))</x:f>
        <x:v>PENDENTE</x:v>
      </x:c>
      <x:c r="U6" s="33" t="str">
        <x:f>IF(NOT(ISNUMBER(T6)),"PENDENTE",MAX(0,-T6))</x:f>
        <x:v>PENDENTE</x:v>
      </x:c>
    </x:row>
    <x:row r="7" ht="24" customHeight="1">
      <x:c r="A7" s="23" t="n">
        <x:v>3</x:v>
      </x:c>
      <x:c r="B7" s="32" t="str">
        <x:f>IF('Premissas mensais'!B4="","",EDATE('Premissas mensais'!$B$4,A7-1))</x:f>
      </x:c>
      <x:c r="C7" s="29"/>
      <x:c r="D7" s="33" t="str">
        <x:f>IF(OR(NOT(ISNUMBER(C7)),NOT(ISNUMBER('Premissas mensais'!$B$17))),"PENDENTE",C7*'Premissas mensais'!$B$17)</x:f>
        <x:v>PENDENTE</x:v>
      </x:c>
      <x:c r="E7" s="35"/>
      <x:c r="F7" s="35"/>
      <x:c r="G7" s="35"/>
      <x:c r="H7" s="35"/>
      <x:c r="I7" s="33" t="str">
        <x:f>IF(OR(NOT(ISNUMBER(D7)),NOT(ISNUMBER('Premissas mensais'!$B$13))),"PENDENTE",D7*'Premissas mensais'!$B$13)</x:f>
        <x:v>PENDENTE</x:v>
      </x:c>
      <x:c r="J7" s="33" t="str">
        <x:f>IF(OR('Premissas mensais'!$B$24="PENDENTE",COUNT(D5:D6)&lt;&gt;A7-1),"PENDENTE",SUMIFS($D$5:D6,$A$5:A6,"&gt;="&amp;MAX(1,A7-'Premissas mensais'!$B$14))*(1-'Premissas mensais'!$B$13)/'Premissas mensais'!$B$14)</x:f>
        <x:v>PENDENTE</x:v>
      </x:c>
      <x:c r="K7" s="33" t="str">
        <x:f>IF(NOT(ISNUMBER(J7)),"PENDENTE",J7*'Premissas mensais'!$B$15)</x:f>
        <x:v>PENDENTE</x:v>
      </x:c>
      <x:c r="L7" s="35"/>
      <x:c r="M7" s="33" t="str">
        <x:f>IF(OR(COUNT(I7:L7)&lt;&gt;4,L7&lt;0),"PENDENTE",I7+J7-K7+L7)</x:f>
        <x:v>PENDENTE</x:v>
      </x:c>
      <x:c r="N7" s="33" t="str">
        <x:f>IF('Premissas mensais'!$B$24="PENDENTE","PENDENTE",IF(A7='Premissas mensais'!$B$10,'Premissas mensais'!$B$22*'Premissas mensais'!$B$8,0)+IF(AND(A7&gt;='Premissas mensais'!$B$11,A7&lt;'Premissas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" s="33" t="str">
        <x:f>IF(OR(COUNT(E7:H7)&lt;&gt;4,NOT(ISNUMBER(M7)),NOT(ISNUMBER(N7))),"PENDENTE",M7-N7-SUM(E7:H7))</x:f>
        <x:v>PENDENTE</x:v>
      </x:c>
      <x:c r="P7" s="35"/>
      <x:c r="Q7" s="23"/>
      <x:c r="R7" s="33" t="str">
        <x:f>IF(OR(COUNT(D5:D7)&lt;&gt;A7,COUNT(M5:M7)&lt;&gt;A7),"PENDENTE",SUM(D5:D7)-SUM(M5:M7))</x:f>
        <x:v>PENDENTE</x:v>
      </x:c>
      <x:c r="S7" s="33" t="str">
        <x:f>IF(OR(COUNT(K5:K7)&lt;&gt;A7,COUNT(L5:L7)&lt;&gt;A7),"PENDENTE",SUM(K5:K7)-SUM(L5:L7))</x:f>
        <x:v>PENDENTE</x:v>
      </x:c>
      <x:c r="T7" s="33" t="str">
        <x:f>IF(COUNT(O5:O7)&lt;&gt;A7,"PENDENTE",'Premissas mensais'!$B$16+SUM(O5:O7))</x:f>
        <x:v>PENDENTE</x:v>
      </x:c>
      <x:c r="U7" s="33" t="str">
        <x:f>IF(NOT(ISNUMBER(T7)),"PENDENTE",MAX(0,-T7))</x:f>
        <x:v>PENDENTE</x:v>
      </x:c>
    </x:row>
    <x:row r="8" ht="24" customHeight="1">
      <x:c r="A8" s="23" t="n">
        <x:v>4</x:v>
      </x:c>
      <x:c r="B8" s="32" t="str">
        <x:f>IF('Premissas mensais'!B4="","",EDATE('Premissas mensais'!$B$4,A8-1))</x:f>
      </x:c>
      <x:c r="C8" s="29"/>
      <x:c r="D8" s="33" t="str">
        <x:f>IF(OR(NOT(ISNUMBER(C8)),NOT(ISNUMBER('Premissas mensais'!$B$17))),"PENDENTE",C8*'Premissas mensais'!$B$17)</x:f>
        <x:v>PENDENTE</x:v>
      </x:c>
      <x:c r="E8" s="35"/>
      <x:c r="F8" s="35"/>
      <x:c r="G8" s="35"/>
      <x:c r="H8" s="35"/>
      <x:c r="I8" s="33" t="str">
        <x:f>IF(OR(NOT(ISNUMBER(D8)),NOT(ISNUMBER('Premissas mensais'!$B$13))),"PENDENTE",D8*'Premissas mensais'!$B$13)</x:f>
        <x:v>PENDENTE</x:v>
      </x:c>
      <x:c r="J8" s="33" t="str">
        <x:f>IF(OR('Premissas mensais'!$B$24="PENDENTE",COUNT(D5:D7)&lt;&gt;A8-1),"PENDENTE",SUMIFS($D$5:D7,$A$5:A7,"&gt;="&amp;MAX(1,A8-'Premissas mensais'!$B$14))*(1-'Premissas mensais'!$B$13)/'Premissas mensais'!$B$14)</x:f>
        <x:v>PENDENTE</x:v>
      </x:c>
      <x:c r="K8" s="33" t="str">
        <x:f>IF(NOT(ISNUMBER(J8)),"PENDENTE",J8*'Premissas mensais'!$B$15)</x:f>
        <x:v>PENDENTE</x:v>
      </x:c>
      <x:c r="L8" s="35"/>
      <x:c r="M8" s="33" t="str">
        <x:f>IF(OR(COUNT(I8:L8)&lt;&gt;4,L8&lt;0),"PENDENTE",I8+J8-K8+L8)</x:f>
        <x:v>PENDENTE</x:v>
      </x:c>
      <x:c r="N8" s="33" t="str">
        <x:f>IF('Premissas mensais'!$B$24="PENDENTE","PENDENTE",IF(A8='Premissas mensais'!$B$10,'Premissas mensais'!$B$22*'Premissas mensais'!$B$8,0)+IF(AND(A8&gt;='Premissas mensais'!$B$11,A8&lt;'Premissas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" s="33" t="str">
        <x:f>IF(OR(COUNT(E8:H8)&lt;&gt;4,NOT(ISNUMBER(M8)),NOT(ISNUMBER(N8))),"PENDENTE",M8-N8-SUM(E8:H8))</x:f>
        <x:v>PENDENTE</x:v>
      </x:c>
      <x:c r="P8" s="35"/>
      <x:c r="Q8" s="23"/>
      <x:c r="R8" s="33" t="str">
        <x:f>IF(OR(COUNT(D5:D8)&lt;&gt;A8,COUNT(M5:M8)&lt;&gt;A8),"PENDENTE",SUM(D5:D8)-SUM(M5:M8))</x:f>
        <x:v>PENDENTE</x:v>
      </x:c>
      <x:c r="S8" s="33" t="str">
        <x:f>IF(OR(COUNT(K5:K8)&lt;&gt;A8,COUNT(L5:L8)&lt;&gt;A8),"PENDENTE",SUM(K5:K8)-SUM(L5:L8))</x:f>
        <x:v>PENDENTE</x:v>
      </x:c>
      <x:c r="T8" s="33" t="str">
        <x:f>IF(COUNT(O5:O8)&lt;&gt;A8,"PENDENTE",'Premissas mensais'!$B$16+SUM(O5:O8))</x:f>
        <x:v>PENDENTE</x:v>
      </x:c>
      <x:c r="U8" s="33" t="str">
        <x:f>IF(NOT(ISNUMBER(T8)),"PENDENTE",MAX(0,-T8))</x:f>
        <x:v>PENDENTE</x:v>
      </x:c>
    </x:row>
    <x:row r="9" ht="24" customHeight="1">
      <x:c r="A9" s="23" t="n">
        <x:v>5</x:v>
      </x:c>
      <x:c r="B9" s="32" t="str">
        <x:f>IF('Premissas mensais'!B4="","",EDATE('Premissas mensais'!$B$4,A9-1))</x:f>
      </x:c>
      <x:c r="C9" s="29"/>
      <x:c r="D9" s="33" t="str">
        <x:f>IF(OR(NOT(ISNUMBER(C9)),NOT(ISNUMBER('Premissas mensais'!$B$17))),"PENDENTE",C9*'Premissas mensais'!$B$17)</x:f>
        <x:v>PENDENTE</x:v>
      </x:c>
      <x:c r="E9" s="35"/>
      <x:c r="F9" s="35"/>
      <x:c r="G9" s="35"/>
      <x:c r="H9" s="35"/>
      <x:c r="I9" s="33" t="str">
        <x:f>IF(OR(NOT(ISNUMBER(D9)),NOT(ISNUMBER('Premissas mensais'!$B$13))),"PENDENTE",D9*'Premissas mensais'!$B$13)</x:f>
        <x:v>PENDENTE</x:v>
      </x:c>
      <x:c r="J9" s="33" t="str">
        <x:f>IF(OR('Premissas mensais'!$B$24="PENDENTE",COUNT(D5:D8)&lt;&gt;A9-1),"PENDENTE",SUMIFS($D$5:D8,$A$5:A8,"&gt;="&amp;MAX(1,A9-'Premissas mensais'!$B$14))*(1-'Premissas mensais'!$B$13)/'Premissas mensais'!$B$14)</x:f>
        <x:v>PENDENTE</x:v>
      </x:c>
      <x:c r="K9" s="33" t="str">
        <x:f>IF(NOT(ISNUMBER(J9)),"PENDENTE",J9*'Premissas mensais'!$B$15)</x:f>
        <x:v>PENDENTE</x:v>
      </x:c>
      <x:c r="L9" s="35"/>
      <x:c r="M9" s="33" t="str">
        <x:f>IF(OR(COUNT(I9:L9)&lt;&gt;4,L9&lt;0),"PENDENTE",I9+J9-K9+L9)</x:f>
        <x:v>PENDENTE</x:v>
      </x:c>
      <x:c r="N9" s="33" t="str">
        <x:f>IF('Premissas mensais'!$B$24="PENDENTE","PENDENTE",IF(A9='Premissas mensais'!$B$10,'Premissas mensais'!$B$22*'Premissas mensais'!$B$8,0)+IF(AND(A9&gt;='Premissas mensais'!$B$11,A9&lt;'Premissas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" s="33" t="str">
        <x:f>IF(OR(COUNT(E9:H9)&lt;&gt;4,NOT(ISNUMBER(M9)),NOT(ISNUMBER(N9))),"PENDENTE",M9-N9-SUM(E9:H9))</x:f>
        <x:v>PENDENTE</x:v>
      </x:c>
      <x:c r="P9" s="35"/>
      <x:c r="Q9" s="23"/>
      <x:c r="R9" s="33" t="str">
        <x:f>IF(OR(COUNT(D5:D9)&lt;&gt;A9,COUNT(M5:M9)&lt;&gt;A9),"PENDENTE",SUM(D5:D9)-SUM(M5:M9))</x:f>
        <x:v>PENDENTE</x:v>
      </x:c>
      <x:c r="S9" s="33" t="str">
        <x:f>IF(OR(COUNT(K5:K9)&lt;&gt;A9,COUNT(L5:L9)&lt;&gt;A9),"PENDENTE",SUM(K5:K9)-SUM(L5:L9))</x:f>
        <x:v>PENDENTE</x:v>
      </x:c>
      <x:c r="T9" s="33" t="str">
        <x:f>IF(COUNT(O5:O9)&lt;&gt;A9,"PENDENTE",'Premissas mensais'!$B$16+SUM(O5:O9))</x:f>
        <x:v>PENDENTE</x:v>
      </x:c>
      <x:c r="U9" s="33" t="str">
        <x:f>IF(NOT(ISNUMBER(T9)),"PENDENTE",MAX(0,-T9))</x:f>
        <x:v>PENDENTE</x:v>
      </x:c>
    </x:row>
    <x:row r="10" ht="24" customHeight="1">
      <x:c r="A10" s="23" t="n">
        <x:v>6</x:v>
      </x:c>
      <x:c r="B10" s="32" t="str">
        <x:f>IF('Premissas mensais'!B4="","",EDATE('Premissas mensais'!$B$4,A10-1))</x:f>
      </x:c>
      <x:c r="C10" s="29"/>
      <x:c r="D10" s="33" t="str">
        <x:f>IF(OR(NOT(ISNUMBER(C10)),NOT(ISNUMBER('Premissas mensais'!$B$17))),"PENDENTE",C10*'Premissas mensais'!$B$17)</x:f>
        <x:v>PENDENTE</x:v>
      </x:c>
      <x:c r="E10" s="35"/>
      <x:c r="F10" s="35"/>
      <x:c r="G10" s="35"/>
      <x:c r="H10" s="35"/>
      <x:c r="I10" s="33" t="str">
        <x:f>IF(OR(NOT(ISNUMBER(D10)),NOT(ISNUMBER('Premissas mensais'!$B$13))),"PENDENTE",D10*'Premissas mensais'!$B$13)</x:f>
        <x:v>PENDENTE</x:v>
      </x:c>
      <x:c r="J10" s="33" t="str">
        <x:f>IF(OR('Premissas mensais'!$B$24="PENDENTE",COUNT(D5:D9)&lt;&gt;A10-1),"PENDENTE",SUMIFS($D$5:D9,$A$5:A9,"&gt;="&amp;MAX(1,A10-'Premissas mensais'!$B$14))*(1-'Premissas mensais'!$B$13)/'Premissas mensais'!$B$14)</x:f>
        <x:v>PENDENTE</x:v>
      </x:c>
      <x:c r="K10" s="33" t="str">
        <x:f>IF(NOT(ISNUMBER(J10)),"PENDENTE",J10*'Premissas mensais'!$B$15)</x:f>
        <x:v>PENDENTE</x:v>
      </x:c>
      <x:c r="L10" s="35"/>
      <x:c r="M10" s="33" t="str">
        <x:f>IF(OR(COUNT(I10:L10)&lt;&gt;4,L10&lt;0),"PENDENTE",I10+J10-K10+L10)</x:f>
        <x:v>PENDENTE</x:v>
      </x:c>
      <x:c r="N10" s="33" t="str">
        <x:f>IF('Premissas mensais'!$B$24="PENDENTE","PENDENTE",IF(A10='Premissas mensais'!$B$10,'Premissas mensais'!$B$22*'Premissas mensais'!$B$8,0)+IF(AND(A10&gt;='Premissas mensais'!$B$11,A10&lt;'Premissas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" s="33" t="str">
        <x:f>IF(OR(COUNT(E10:H10)&lt;&gt;4,NOT(ISNUMBER(M10)),NOT(ISNUMBER(N10))),"PENDENTE",M10-N10-SUM(E10:H10))</x:f>
        <x:v>PENDENTE</x:v>
      </x:c>
      <x:c r="P10" s="35"/>
      <x:c r="Q10" s="23"/>
      <x:c r="R10" s="33" t="str">
        <x:f>IF(OR(COUNT(D5:D10)&lt;&gt;A10,COUNT(M5:M10)&lt;&gt;A10),"PENDENTE",SUM(D5:D10)-SUM(M5:M10))</x:f>
        <x:v>PENDENTE</x:v>
      </x:c>
      <x:c r="S10" s="33" t="str">
        <x:f>IF(OR(COUNT(K5:K10)&lt;&gt;A10,COUNT(L5:L10)&lt;&gt;A10),"PENDENTE",SUM(K5:K10)-SUM(L5:L10))</x:f>
        <x:v>PENDENTE</x:v>
      </x:c>
      <x:c r="T10" s="33" t="str">
        <x:f>IF(COUNT(O5:O10)&lt;&gt;A10,"PENDENTE",'Premissas mensais'!$B$16+SUM(O5:O10))</x:f>
        <x:v>PENDENTE</x:v>
      </x:c>
      <x:c r="U10" s="33" t="str">
        <x:f>IF(NOT(ISNUMBER(T10)),"PENDENTE",MAX(0,-T10))</x:f>
        <x:v>PENDENTE</x:v>
      </x:c>
    </x:row>
    <x:row r="11" ht="24" customHeight="1">
      <x:c r="A11" s="23" t="n">
        <x:v>7</x:v>
      </x:c>
      <x:c r="B11" s="32" t="str">
        <x:f>IF('Premissas mensais'!B4="","",EDATE('Premissas mensais'!$B$4,A11-1))</x:f>
      </x:c>
      <x:c r="C11" s="29"/>
      <x:c r="D11" s="33" t="str">
        <x:f>IF(OR(NOT(ISNUMBER(C11)),NOT(ISNUMBER('Premissas mensais'!$B$17))),"PENDENTE",C11*'Premissas mensais'!$B$17)</x:f>
        <x:v>PENDENTE</x:v>
      </x:c>
      <x:c r="E11" s="35"/>
      <x:c r="F11" s="35"/>
      <x:c r="G11" s="35"/>
      <x:c r="H11" s="35"/>
      <x:c r="I11" s="33" t="str">
        <x:f>IF(OR(NOT(ISNUMBER(D11)),NOT(ISNUMBER('Premissas mensais'!$B$13))),"PENDENTE",D11*'Premissas mensais'!$B$13)</x:f>
        <x:v>PENDENTE</x:v>
      </x:c>
      <x:c r="J11" s="33" t="str">
        <x:f>IF(OR('Premissas mensais'!$B$24="PENDENTE",COUNT(D5:D10)&lt;&gt;A11-1),"PENDENTE",SUMIFS($D$5:D10,$A$5:A10,"&gt;="&amp;MAX(1,A11-'Premissas mensais'!$B$14))*(1-'Premissas mensais'!$B$13)/'Premissas mensais'!$B$14)</x:f>
        <x:v>PENDENTE</x:v>
      </x:c>
      <x:c r="K11" s="33" t="str">
        <x:f>IF(NOT(ISNUMBER(J11)),"PENDENTE",J11*'Premissas mensais'!$B$15)</x:f>
        <x:v>PENDENTE</x:v>
      </x:c>
      <x:c r="L11" s="35"/>
      <x:c r="M11" s="33" t="str">
        <x:f>IF(OR(COUNT(I11:L11)&lt;&gt;4,L11&lt;0),"PENDENTE",I11+J11-K11+L11)</x:f>
        <x:v>PENDENTE</x:v>
      </x:c>
      <x:c r="N11" s="33" t="str">
        <x:f>IF('Premissas mensais'!$B$24="PENDENTE","PENDENTE",IF(A11='Premissas mensais'!$B$10,'Premissas mensais'!$B$22*'Premissas mensais'!$B$8,0)+IF(AND(A11&gt;='Premissas mensais'!$B$11,A11&lt;'Premissas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" s="33" t="str">
        <x:f>IF(OR(COUNT(E11:H11)&lt;&gt;4,NOT(ISNUMBER(M11)),NOT(ISNUMBER(N11))),"PENDENTE",M11-N11-SUM(E11:H11))</x:f>
        <x:v>PENDENTE</x:v>
      </x:c>
      <x:c r="P11" s="35"/>
      <x:c r="Q11" s="23"/>
      <x:c r="R11" s="33" t="str">
        <x:f>IF(OR(COUNT(D5:D11)&lt;&gt;A11,COUNT(M5:M11)&lt;&gt;A11),"PENDENTE",SUM(D5:D11)-SUM(M5:M11))</x:f>
        <x:v>PENDENTE</x:v>
      </x:c>
      <x:c r="S11" s="33" t="str">
        <x:f>IF(OR(COUNT(K5:K11)&lt;&gt;A11,COUNT(L5:L11)&lt;&gt;A11),"PENDENTE",SUM(K5:K11)-SUM(L5:L11))</x:f>
        <x:v>PENDENTE</x:v>
      </x:c>
      <x:c r="T11" s="33" t="str">
        <x:f>IF(COUNT(O5:O11)&lt;&gt;A11,"PENDENTE",'Premissas mensais'!$B$16+SUM(O5:O11))</x:f>
        <x:v>PENDENTE</x:v>
      </x:c>
      <x:c r="U11" s="33" t="str">
        <x:f>IF(NOT(ISNUMBER(T11)),"PENDENTE",MAX(0,-T11))</x:f>
        <x:v>PENDENTE</x:v>
      </x:c>
    </x:row>
    <x:row r="12" ht="24" customHeight="1">
      <x:c r="A12" s="23" t="n">
        <x:v>8</x:v>
      </x:c>
      <x:c r="B12" s="32" t="str">
        <x:f>IF('Premissas mensais'!B4="","",EDATE('Premissas mensais'!$B$4,A12-1))</x:f>
      </x:c>
      <x:c r="C12" s="29"/>
      <x:c r="D12" s="33" t="str">
        <x:f>IF(OR(NOT(ISNUMBER(C12)),NOT(ISNUMBER('Premissas mensais'!$B$17))),"PENDENTE",C12*'Premissas mensais'!$B$17)</x:f>
        <x:v>PENDENTE</x:v>
      </x:c>
      <x:c r="E12" s="35"/>
      <x:c r="F12" s="35"/>
      <x:c r="G12" s="35"/>
      <x:c r="H12" s="35"/>
      <x:c r="I12" s="33" t="str">
        <x:f>IF(OR(NOT(ISNUMBER(D12)),NOT(ISNUMBER('Premissas mensais'!$B$13))),"PENDENTE",D12*'Premissas mensais'!$B$13)</x:f>
        <x:v>PENDENTE</x:v>
      </x:c>
      <x:c r="J12" s="33" t="str">
        <x:f>IF(OR('Premissas mensais'!$B$24="PENDENTE",COUNT(D5:D11)&lt;&gt;A12-1),"PENDENTE",SUMIFS($D$5:D11,$A$5:A11,"&gt;="&amp;MAX(1,A12-'Premissas mensais'!$B$14))*(1-'Premissas mensais'!$B$13)/'Premissas mensais'!$B$14)</x:f>
        <x:v>PENDENTE</x:v>
      </x:c>
      <x:c r="K12" s="33" t="str">
        <x:f>IF(NOT(ISNUMBER(J12)),"PENDENTE",J12*'Premissas mensais'!$B$15)</x:f>
        <x:v>PENDENTE</x:v>
      </x:c>
      <x:c r="L12" s="35"/>
      <x:c r="M12" s="33" t="str">
        <x:f>IF(OR(COUNT(I12:L12)&lt;&gt;4,L12&lt;0),"PENDENTE",I12+J12-K12+L12)</x:f>
        <x:v>PENDENTE</x:v>
      </x:c>
      <x:c r="N12" s="33" t="str">
        <x:f>IF('Premissas mensais'!$B$24="PENDENTE","PENDENTE",IF(A12='Premissas mensais'!$B$10,'Premissas mensais'!$B$22*'Premissas mensais'!$B$8,0)+IF(AND(A12&gt;='Premissas mensais'!$B$11,A12&lt;'Premissas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2" s="33" t="str">
        <x:f>IF(OR(COUNT(E12:H12)&lt;&gt;4,NOT(ISNUMBER(M12)),NOT(ISNUMBER(N12))),"PENDENTE",M12-N12-SUM(E12:H12))</x:f>
        <x:v>PENDENTE</x:v>
      </x:c>
      <x:c r="P12" s="35"/>
      <x:c r="Q12" s="23"/>
      <x:c r="R12" s="33" t="str">
        <x:f>IF(OR(COUNT(D5:D12)&lt;&gt;A12,COUNT(M5:M12)&lt;&gt;A12),"PENDENTE",SUM(D5:D12)-SUM(M5:M12))</x:f>
        <x:v>PENDENTE</x:v>
      </x:c>
      <x:c r="S12" s="33" t="str">
        <x:f>IF(OR(COUNT(K5:K12)&lt;&gt;A12,COUNT(L5:L12)&lt;&gt;A12),"PENDENTE",SUM(K5:K12)-SUM(L5:L12))</x:f>
        <x:v>PENDENTE</x:v>
      </x:c>
      <x:c r="T12" s="33" t="str">
        <x:f>IF(COUNT(O5:O12)&lt;&gt;A12,"PENDENTE",'Premissas mensais'!$B$16+SUM(O5:O12))</x:f>
        <x:v>PENDENTE</x:v>
      </x:c>
      <x:c r="U12" s="33" t="str">
        <x:f>IF(NOT(ISNUMBER(T12)),"PENDENTE",MAX(0,-T12))</x:f>
        <x:v>PENDENTE</x:v>
      </x:c>
    </x:row>
    <x:row r="13" ht="24" customHeight="1">
      <x:c r="A13" s="23" t="n">
        <x:v>9</x:v>
      </x:c>
      <x:c r="B13" s="32" t="str">
        <x:f>IF('Premissas mensais'!B4="","",EDATE('Premissas mensais'!$B$4,A13-1))</x:f>
      </x:c>
      <x:c r="C13" s="29"/>
      <x:c r="D13" s="33" t="str">
        <x:f>IF(OR(NOT(ISNUMBER(C13)),NOT(ISNUMBER('Premissas mensais'!$B$17))),"PENDENTE",C13*'Premissas mensais'!$B$17)</x:f>
        <x:v>PENDENTE</x:v>
      </x:c>
      <x:c r="E13" s="35"/>
      <x:c r="F13" s="35"/>
      <x:c r="G13" s="35"/>
      <x:c r="H13" s="35"/>
      <x:c r="I13" s="33" t="str">
        <x:f>IF(OR(NOT(ISNUMBER(D13)),NOT(ISNUMBER('Premissas mensais'!$B$13))),"PENDENTE",D13*'Premissas mensais'!$B$13)</x:f>
        <x:v>PENDENTE</x:v>
      </x:c>
      <x:c r="J13" s="33" t="str">
        <x:f>IF(OR('Premissas mensais'!$B$24="PENDENTE",COUNT(D5:D12)&lt;&gt;A13-1),"PENDENTE",SUMIFS($D$5:D12,$A$5:A12,"&gt;="&amp;MAX(1,A13-'Premissas mensais'!$B$14))*(1-'Premissas mensais'!$B$13)/'Premissas mensais'!$B$14)</x:f>
        <x:v>PENDENTE</x:v>
      </x:c>
      <x:c r="K13" s="33" t="str">
        <x:f>IF(NOT(ISNUMBER(J13)),"PENDENTE",J13*'Premissas mensais'!$B$15)</x:f>
        <x:v>PENDENTE</x:v>
      </x:c>
      <x:c r="L13" s="35"/>
      <x:c r="M13" s="33" t="str">
        <x:f>IF(OR(COUNT(I13:L13)&lt;&gt;4,L13&lt;0),"PENDENTE",I13+J13-K13+L13)</x:f>
        <x:v>PENDENTE</x:v>
      </x:c>
      <x:c r="N13" s="33" t="str">
        <x:f>IF('Premissas mensais'!$B$24="PENDENTE","PENDENTE",IF(A13='Premissas mensais'!$B$10,'Premissas mensais'!$B$22*'Premissas mensais'!$B$8,0)+IF(AND(A13&gt;='Premissas mensais'!$B$11,A13&lt;'Premissas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3" s="33" t="str">
        <x:f>IF(OR(COUNT(E13:H13)&lt;&gt;4,NOT(ISNUMBER(M13)),NOT(ISNUMBER(N13))),"PENDENTE",M13-N13-SUM(E13:H13))</x:f>
        <x:v>PENDENTE</x:v>
      </x:c>
      <x:c r="P13" s="35"/>
      <x:c r="Q13" s="23"/>
      <x:c r="R13" s="33" t="str">
        <x:f>IF(OR(COUNT(D5:D13)&lt;&gt;A13,COUNT(M5:M13)&lt;&gt;A13),"PENDENTE",SUM(D5:D13)-SUM(M5:M13))</x:f>
        <x:v>PENDENTE</x:v>
      </x:c>
      <x:c r="S13" s="33" t="str">
        <x:f>IF(OR(COUNT(K5:K13)&lt;&gt;A13,COUNT(L5:L13)&lt;&gt;A13),"PENDENTE",SUM(K5:K13)-SUM(L5:L13))</x:f>
        <x:v>PENDENTE</x:v>
      </x:c>
      <x:c r="T13" s="33" t="str">
        <x:f>IF(COUNT(O5:O13)&lt;&gt;A13,"PENDENTE",'Premissas mensais'!$B$16+SUM(O5:O13))</x:f>
        <x:v>PENDENTE</x:v>
      </x:c>
      <x:c r="U13" s="33" t="str">
        <x:f>IF(NOT(ISNUMBER(T13)),"PENDENTE",MAX(0,-T13))</x:f>
        <x:v>PENDENTE</x:v>
      </x:c>
    </x:row>
    <x:row r="14" ht="24" customHeight="1">
      <x:c r="A14" s="23" t="n">
        <x:v>10</x:v>
      </x:c>
      <x:c r="B14" s="32" t="str">
        <x:f>IF('Premissas mensais'!B4="","",EDATE('Premissas mensais'!$B$4,A14-1))</x:f>
      </x:c>
      <x:c r="C14" s="29"/>
      <x:c r="D14" s="33" t="str">
        <x:f>IF(OR(NOT(ISNUMBER(C14)),NOT(ISNUMBER('Premissas mensais'!$B$17))),"PENDENTE",C14*'Premissas mensais'!$B$17)</x:f>
        <x:v>PENDENTE</x:v>
      </x:c>
      <x:c r="E14" s="35"/>
      <x:c r="F14" s="35"/>
      <x:c r="G14" s="35"/>
      <x:c r="H14" s="35"/>
      <x:c r="I14" s="33" t="str">
        <x:f>IF(OR(NOT(ISNUMBER(D14)),NOT(ISNUMBER('Premissas mensais'!$B$13))),"PENDENTE",D14*'Premissas mensais'!$B$13)</x:f>
        <x:v>PENDENTE</x:v>
      </x:c>
      <x:c r="J14" s="33" t="str">
        <x:f>IF(OR('Premissas mensais'!$B$24="PENDENTE",COUNT(D5:D13)&lt;&gt;A14-1),"PENDENTE",SUMIFS($D$5:D13,$A$5:A13,"&gt;="&amp;MAX(1,A14-'Premissas mensais'!$B$14))*(1-'Premissas mensais'!$B$13)/'Premissas mensais'!$B$14)</x:f>
        <x:v>PENDENTE</x:v>
      </x:c>
      <x:c r="K14" s="33" t="str">
        <x:f>IF(NOT(ISNUMBER(J14)),"PENDENTE",J14*'Premissas mensais'!$B$15)</x:f>
        <x:v>PENDENTE</x:v>
      </x:c>
      <x:c r="L14" s="35"/>
      <x:c r="M14" s="33" t="str">
        <x:f>IF(OR(COUNT(I14:L14)&lt;&gt;4,L14&lt;0),"PENDENTE",I14+J14-K14+L14)</x:f>
        <x:v>PENDENTE</x:v>
      </x:c>
      <x:c r="N14" s="33" t="str">
        <x:f>IF('Premissas mensais'!$B$24="PENDENTE","PENDENTE",IF(A14='Premissas mensais'!$B$10,'Premissas mensais'!$B$22*'Premissas mensais'!$B$8,0)+IF(AND(A14&gt;='Premissas mensais'!$B$11,A14&lt;'Premissas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4" s="33" t="str">
        <x:f>IF(OR(COUNT(E14:H14)&lt;&gt;4,NOT(ISNUMBER(M14)),NOT(ISNUMBER(N14))),"PENDENTE",M14-N14-SUM(E14:H14))</x:f>
        <x:v>PENDENTE</x:v>
      </x:c>
      <x:c r="P14" s="35"/>
      <x:c r="Q14" s="23"/>
      <x:c r="R14" s="33" t="str">
        <x:f>IF(OR(COUNT(D5:D14)&lt;&gt;A14,COUNT(M5:M14)&lt;&gt;A14),"PENDENTE",SUM(D5:D14)-SUM(M5:M14))</x:f>
        <x:v>PENDENTE</x:v>
      </x:c>
      <x:c r="S14" s="33" t="str">
        <x:f>IF(OR(COUNT(K5:K14)&lt;&gt;A14,COUNT(L5:L14)&lt;&gt;A14),"PENDENTE",SUM(K5:K14)-SUM(L5:L14))</x:f>
        <x:v>PENDENTE</x:v>
      </x:c>
      <x:c r="T14" s="33" t="str">
        <x:f>IF(COUNT(O5:O14)&lt;&gt;A14,"PENDENTE",'Premissas mensais'!$B$16+SUM(O5:O14))</x:f>
        <x:v>PENDENTE</x:v>
      </x:c>
      <x:c r="U14" s="33" t="str">
        <x:f>IF(NOT(ISNUMBER(T14)),"PENDENTE",MAX(0,-T14))</x:f>
        <x:v>PENDENTE</x:v>
      </x:c>
    </x:row>
    <x:row r="15" ht="24" customHeight="1">
      <x:c r="A15" s="23" t="n">
        <x:v>11</x:v>
      </x:c>
      <x:c r="B15" s="32" t="str">
        <x:f>IF('Premissas mensais'!B4="","",EDATE('Premissas mensais'!$B$4,A15-1))</x:f>
      </x:c>
      <x:c r="C15" s="29"/>
      <x:c r="D15" s="33" t="str">
        <x:f>IF(OR(NOT(ISNUMBER(C15)),NOT(ISNUMBER('Premissas mensais'!$B$17))),"PENDENTE",C15*'Premissas mensais'!$B$17)</x:f>
        <x:v>PENDENTE</x:v>
      </x:c>
      <x:c r="E15" s="35"/>
      <x:c r="F15" s="35"/>
      <x:c r="G15" s="35"/>
      <x:c r="H15" s="35"/>
      <x:c r="I15" s="33" t="str">
        <x:f>IF(OR(NOT(ISNUMBER(D15)),NOT(ISNUMBER('Premissas mensais'!$B$13))),"PENDENTE",D15*'Premissas mensais'!$B$13)</x:f>
        <x:v>PENDENTE</x:v>
      </x:c>
      <x:c r="J15" s="33" t="str">
        <x:f>IF(OR('Premissas mensais'!$B$24="PENDENTE",COUNT(D5:D14)&lt;&gt;A15-1),"PENDENTE",SUMIFS($D$5:D14,$A$5:A14,"&gt;="&amp;MAX(1,A15-'Premissas mensais'!$B$14))*(1-'Premissas mensais'!$B$13)/'Premissas mensais'!$B$14)</x:f>
        <x:v>PENDENTE</x:v>
      </x:c>
      <x:c r="K15" s="33" t="str">
        <x:f>IF(NOT(ISNUMBER(J15)),"PENDENTE",J15*'Premissas mensais'!$B$15)</x:f>
        <x:v>PENDENTE</x:v>
      </x:c>
      <x:c r="L15" s="35"/>
      <x:c r="M15" s="33" t="str">
        <x:f>IF(OR(COUNT(I15:L15)&lt;&gt;4,L15&lt;0),"PENDENTE",I15+J15-K15+L15)</x:f>
        <x:v>PENDENTE</x:v>
      </x:c>
      <x:c r="N15" s="33" t="str">
        <x:f>IF('Premissas mensais'!$B$24="PENDENTE","PENDENTE",IF(A15='Premissas mensais'!$B$10,'Premissas mensais'!$B$22*'Premissas mensais'!$B$8,0)+IF(AND(A15&gt;='Premissas mensais'!$B$11,A15&lt;'Premissas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5" s="33" t="str">
        <x:f>IF(OR(COUNT(E15:H15)&lt;&gt;4,NOT(ISNUMBER(M15)),NOT(ISNUMBER(N15))),"PENDENTE",M15-N15-SUM(E15:H15))</x:f>
        <x:v>PENDENTE</x:v>
      </x:c>
      <x:c r="P15" s="35"/>
      <x:c r="Q15" s="23"/>
      <x:c r="R15" s="33" t="str">
        <x:f>IF(OR(COUNT(D5:D15)&lt;&gt;A15,COUNT(M5:M15)&lt;&gt;A15),"PENDENTE",SUM(D5:D15)-SUM(M5:M15))</x:f>
        <x:v>PENDENTE</x:v>
      </x:c>
      <x:c r="S15" s="33" t="str">
        <x:f>IF(OR(COUNT(K5:K15)&lt;&gt;A15,COUNT(L5:L15)&lt;&gt;A15),"PENDENTE",SUM(K5:K15)-SUM(L5:L15))</x:f>
        <x:v>PENDENTE</x:v>
      </x:c>
      <x:c r="T15" s="33" t="str">
        <x:f>IF(COUNT(O5:O15)&lt;&gt;A15,"PENDENTE",'Premissas mensais'!$B$16+SUM(O5:O15))</x:f>
        <x:v>PENDENTE</x:v>
      </x:c>
      <x:c r="U15" s="33" t="str">
        <x:f>IF(NOT(ISNUMBER(T15)),"PENDENTE",MAX(0,-T15))</x:f>
        <x:v>PENDENTE</x:v>
      </x:c>
    </x:row>
    <x:row r="16" ht="24" customHeight="1">
      <x:c r="A16" s="23" t="n">
        <x:v>12</x:v>
      </x:c>
      <x:c r="B16" s="32" t="str">
        <x:f>IF('Premissas mensais'!B4="","",EDATE('Premissas mensais'!$B$4,A16-1))</x:f>
      </x:c>
      <x:c r="C16" s="29"/>
      <x:c r="D16" s="33" t="str">
        <x:f>IF(OR(NOT(ISNUMBER(C16)),NOT(ISNUMBER('Premissas mensais'!$B$17))),"PENDENTE",C16*'Premissas mensais'!$B$17)</x:f>
        <x:v>PENDENTE</x:v>
      </x:c>
      <x:c r="E16" s="35"/>
      <x:c r="F16" s="35"/>
      <x:c r="G16" s="35"/>
      <x:c r="H16" s="35"/>
      <x:c r="I16" s="33" t="str">
        <x:f>IF(OR(NOT(ISNUMBER(D16)),NOT(ISNUMBER('Premissas mensais'!$B$13))),"PENDENTE",D16*'Premissas mensais'!$B$13)</x:f>
        <x:v>PENDENTE</x:v>
      </x:c>
      <x:c r="J16" s="33" t="str">
        <x:f>IF(OR('Premissas mensais'!$B$24="PENDENTE",COUNT(D5:D15)&lt;&gt;A16-1),"PENDENTE",SUMIFS($D$5:D15,$A$5:A15,"&gt;="&amp;MAX(1,A16-'Premissas mensais'!$B$14))*(1-'Premissas mensais'!$B$13)/'Premissas mensais'!$B$14)</x:f>
        <x:v>PENDENTE</x:v>
      </x:c>
      <x:c r="K16" s="33" t="str">
        <x:f>IF(NOT(ISNUMBER(J16)),"PENDENTE",J16*'Premissas mensais'!$B$15)</x:f>
        <x:v>PENDENTE</x:v>
      </x:c>
      <x:c r="L16" s="35"/>
      <x:c r="M16" s="33" t="str">
        <x:f>IF(OR(COUNT(I16:L16)&lt;&gt;4,L16&lt;0),"PENDENTE",I16+J16-K16+L16)</x:f>
        <x:v>PENDENTE</x:v>
      </x:c>
      <x:c r="N16" s="33" t="str">
        <x:f>IF('Premissas mensais'!$B$24="PENDENTE","PENDENTE",IF(A16='Premissas mensais'!$B$10,'Premissas mensais'!$B$22*'Premissas mensais'!$B$8,0)+IF(AND(A16&gt;='Premissas mensais'!$B$11,A16&lt;'Premissas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6" s="33" t="str">
        <x:f>IF(OR(COUNT(E16:H16)&lt;&gt;4,NOT(ISNUMBER(M16)),NOT(ISNUMBER(N16))),"PENDENTE",M16-N16-SUM(E16:H16))</x:f>
        <x:v>PENDENTE</x:v>
      </x:c>
      <x:c r="P16" s="35"/>
      <x:c r="Q16" s="23"/>
      <x:c r="R16" s="33" t="str">
        <x:f>IF(OR(COUNT(D5:D16)&lt;&gt;A16,COUNT(M5:M16)&lt;&gt;A16),"PENDENTE",SUM(D5:D16)-SUM(M5:M16))</x:f>
        <x:v>PENDENTE</x:v>
      </x:c>
      <x:c r="S16" s="33" t="str">
        <x:f>IF(OR(COUNT(K5:K16)&lt;&gt;A16,COUNT(L5:L16)&lt;&gt;A16),"PENDENTE",SUM(K5:K16)-SUM(L5:L16))</x:f>
        <x:v>PENDENTE</x:v>
      </x:c>
      <x:c r="T16" s="33" t="str">
        <x:f>IF(COUNT(O5:O16)&lt;&gt;A16,"PENDENTE",'Premissas mensais'!$B$16+SUM(O5:O16))</x:f>
        <x:v>PENDENTE</x:v>
      </x:c>
      <x:c r="U16" s="33" t="str">
        <x:f>IF(NOT(ISNUMBER(T16)),"PENDENTE",MAX(0,-T16))</x:f>
        <x:v>PENDENTE</x:v>
      </x:c>
    </x:row>
    <x:row r="17" ht="24" customHeight="1">
      <x:c r="A17" s="23" t="n">
        <x:v>13</x:v>
      </x:c>
      <x:c r="B17" s="32" t="str">
        <x:f>IF('Premissas mensais'!B4="","",EDATE('Premissas mensais'!$B$4,A17-1))</x:f>
      </x:c>
      <x:c r="C17" s="29"/>
      <x:c r="D17" s="33" t="str">
        <x:f>IF(OR(NOT(ISNUMBER(C17)),NOT(ISNUMBER('Premissas mensais'!$B$17))),"PENDENTE",C17*'Premissas mensais'!$B$17)</x:f>
        <x:v>PENDENTE</x:v>
      </x:c>
      <x:c r="E17" s="35"/>
      <x:c r="F17" s="35"/>
      <x:c r="G17" s="35"/>
      <x:c r="H17" s="35"/>
      <x:c r="I17" s="33" t="str">
        <x:f>IF(OR(NOT(ISNUMBER(D17)),NOT(ISNUMBER('Premissas mensais'!$B$13))),"PENDENTE",D17*'Premissas mensais'!$B$13)</x:f>
        <x:v>PENDENTE</x:v>
      </x:c>
      <x:c r="J17" s="33" t="str">
        <x:f>IF(OR('Premissas mensais'!$B$24="PENDENTE",COUNT(D5:D16)&lt;&gt;A17-1),"PENDENTE",SUMIFS($D$5:D16,$A$5:A16,"&gt;="&amp;MAX(1,A17-'Premissas mensais'!$B$14))*(1-'Premissas mensais'!$B$13)/'Premissas mensais'!$B$14)</x:f>
        <x:v>PENDENTE</x:v>
      </x:c>
      <x:c r="K17" s="33" t="str">
        <x:f>IF(NOT(ISNUMBER(J17)),"PENDENTE",J17*'Premissas mensais'!$B$15)</x:f>
        <x:v>PENDENTE</x:v>
      </x:c>
      <x:c r="L17" s="35"/>
      <x:c r="M17" s="33" t="str">
        <x:f>IF(OR(COUNT(I17:L17)&lt;&gt;4,L17&lt;0),"PENDENTE",I17+J17-K17+L17)</x:f>
        <x:v>PENDENTE</x:v>
      </x:c>
      <x:c r="N17" s="33" t="str">
        <x:f>IF('Premissas mensais'!$B$24="PENDENTE","PENDENTE",IF(A17='Premissas mensais'!$B$10,'Premissas mensais'!$B$22*'Premissas mensais'!$B$8,0)+IF(AND(A17&gt;='Premissas mensais'!$B$11,A17&lt;'Premissas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7" s="33" t="str">
        <x:f>IF(OR(COUNT(E17:H17)&lt;&gt;4,NOT(ISNUMBER(M17)),NOT(ISNUMBER(N17))),"PENDENTE",M17-N17-SUM(E17:H17))</x:f>
        <x:v>PENDENTE</x:v>
      </x:c>
      <x:c r="P17" s="35"/>
      <x:c r="Q17" s="23"/>
      <x:c r="R17" s="33" t="str">
        <x:f>IF(OR(COUNT(D5:D17)&lt;&gt;A17,COUNT(M5:M17)&lt;&gt;A17),"PENDENTE",SUM(D5:D17)-SUM(M5:M17))</x:f>
        <x:v>PENDENTE</x:v>
      </x:c>
      <x:c r="S17" s="33" t="str">
        <x:f>IF(OR(COUNT(K5:K17)&lt;&gt;A17,COUNT(L5:L17)&lt;&gt;A17),"PENDENTE",SUM(K5:K17)-SUM(L5:L17))</x:f>
        <x:v>PENDENTE</x:v>
      </x:c>
      <x:c r="T17" s="33" t="str">
        <x:f>IF(COUNT(O5:O17)&lt;&gt;A17,"PENDENTE",'Premissas mensais'!$B$16+SUM(O5:O17))</x:f>
        <x:v>PENDENTE</x:v>
      </x:c>
      <x:c r="U17" s="33" t="str">
        <x:f>IF(NOT(ISNUMBER(T17)),"PENDENTE",MAX(0,-T17))</x:f>
        <x:v>PENDENTE</x:v>
      </x:c>
    </x:row>
    <x:row r="18" ht="24" customHeight="1">
      <x:c r="A18" s="23" t="n">
        <x:v>14</x:v>
      </x:c>
      <x:c r="B18" s="32" t="str">
        <x:f>IF('Premissas mensais'!B4="","",EDATE('Premissas mensais'!$B$4,A18-1))</x:f>
      </x:c>
      <x:c r="C18" s="29"/>
      <x:c r="D18" s="33" t="str">
        <x:f>IF(OR(NOT(ISNUMBER(C18)),NOT(ISNUMBER('Premissas mensais'!$B$17))),"PENDENTE",C18*'Premissas mensais'!$B$17)</x:f>
        <x:v>PENDENTE</x:v>
      </x:c>
      <x:c r="E18" s="35"/>
      <x:c r="F18" s="35"/>
      <x:c r="G18" s="35"/>
      <x:c r="H18" s="35"/>
      <x:c r="I18" s="33" t="str">
        <x:f>IF(OR(NOT(ISNUMBER(D18)),NOT(ISNUMBER('Premissas mensais'!$B$13))),"PENDENTE",D18*'Premissas mensais'!$B$13)</x:f>
        <x:v>PENDENTE</x:v>
      </x:c>
      <x:c r="J18" s="33" t="str">
        <x:f>IF(OR('Premissas mensais'!$B$24="PENDENTE",COUNT(D5:D17)&lt;&gt;A18-1),"PENDENTE",SUMIFS($D$5:D17,$A$5:A17,"&gt;="&amp;MAX(1,A18-'Premissas mensais'!$B$14))*(1-'Premissas mensais'!$B$13)/'Premissas mensais'!$B$14)</x:f>
        <x:v>PENDENTE</x:v>
      </x:c>
      <x:c r="K18" s="33" t="str">
        <x:f>IF(NOT(ISNUMBER(J18)),"PENDENTE",J18*'Premissas mensais'!$B$15)</x:f>
        <x:v>PENDENTE</x:v>
      </x:c>
      <x:c r="L18" s="35"/>
      <x:c r="M18" s="33" t="str">
        <x:f>IF(OR(COUNT(I18:L18)&lt;&gt;4,L18&lt;0),"PENDENTE",I18+J18-K18+L18)</x:f>
        <x:v>PENDENTE</x:v>
      </x:c>
      <x:c r="N18" s="33" t="str">
        <x:f>IF('Premissas mensais'!$B$24="PENDENTE","PENDENTE",IF(A18='Premissas mensais'!$B$10,'Premissas mensais'!$B$22*'Premissas mensais'!$B$8,0)+IF(AND(A18&gt;='Premissas mensais'!$B$11,A18&lt;'Premissas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8" s="33" t="str">
        <x:f>IF(OR(COUNT(E18:H18)&lt;&gt;4,NOT(ISNUMBER(M18)),NOT(ISNUMBER(N18))),"PENDENTE",M18-N18-SUM(E18:H18))</x:f>
        <x:v>PENDENTE</x:v>
      </x:c>
      <x:c r="P18" s="35"/>
      <x:c r="Q18" s="23"/>
      <x:c r="R18" s="33" t="str">
        <x:f>IF(OR(COUNT(D5:D18)&lt;&gt;A18,COUNT(M5:M18)&lt;&gt;A18),"PENDENTE",SUM(D5:D18)-SUM(M5:M18))</x:f>
        <x:v>PENDENTE</x:v>
      </x:c>
      <x:c r="S18" s="33" t="str">
        <x:f>IF(OR(COUNT(K5:K18)&lt;&gt;A18,COUNT(L5:L18)&lt;&gt;A18),"PENDENTE",SUM(K5:K18)-SUM(L5:L18))</x:f>
        <x:v>PENDENTE</x:v>
      </x:c>
      <x:c r="T18" s="33" t="str">
        <x:f>IF(COUNT(O5:O18)&lt;&gt;A18,"PENDENTE",'Premissas mensais'!$B$16+SUM(O5:O18))</x:f>
        <x:v>PENDENTE</x:v>
      </x:c>
      <x:c r="U18" s="33" t="str">
        <x:f>IF(NOT(ISNUMBER(T18)),"PENDENTE",MAX(0,-T18))</x:f>
        <x:v>PENDENTE</x:v>
      </x:c>
    </x:row>
    <x:row r="19" ht="24" customHeight="1">
      <x:c r="A19" s="23" t="n">
        <x:v>15</x:v>
      </x:c>
      <x:c r="B19" s="32" t="str">
        <x:f>IF('Premissas mensais'!B4="","",EDATE('Premissas mensais'!$B$4,A19-1))</x:f>
      </x:c>
      <x:c r="C19" s="29"/>
      <x:c r="D19" s="33" t="str">
        <x:f>IF(OR(NOT(ISNUMBER(C19)),NOT(ISNUMBER('Premissas mensais'!$B$17))),"PENDENTE",C19*'Premissas mensais'!$B$17)</x:f>
        <x:v>PENDENTE</x:v>
      </x:c>
      <x:c r="E19" s="35"/>
      <x:c r="F19" s="35"/>
      <x:c r="G19" s="35"/>
      <x:c r="H19" s="35"/>
      <x:c r="I19" s="33" t="str">
        <x:f>IF(OR(NOT(ISNUMBER(D19)),NOT(ISNUMBER('Premissas mensais'!$B$13))),"PENDENTE",D19*'Premissas mensais'!$B$13)</x:f>
        <x:v>PENDENTE</x:v>
      </x:c>
      <x:c r="J19" s="33" t="str">
        <x:f>IF(OR('Premissas mensais'!$B$24="PENDENTE",COUNT(D5:D18)&lt;&gt;A19-1),"PENDENTE",SUMIFS($D$5:D18,$A$5:A18,"&gt;="&amp;MAX(1,A19-'Premissas mensais'!$B$14))*(1-'Premissas mensais'!$B$13)/'Premissas mensais'!$B$14)</x:f>
        <x:v>PENDENTE</x:v>
      </x:c>
      <x:c r="K19" s="33" t="str">
        <x:f>IF(NOT(ISNUMBER(J19)),"PENDENTE",J19*'Premissas mensais'!$B$15)</x:f>
        <x:v>PENDENTE</x:v>
      </x:c>
      <x:c r="L19" s="35"/>
      <x:c r="M19" s="33" t="str">
        <x:f>IF(OR(COUNT(I19:L19)&lt;&gt;4,L19&lt;0),"PENDENTE",I19+J19-K19+L19)</x:f>
        <x:v>PENDENTE</x:v>
      </x:c>
      <x:c r="N19" s="33" t="str">
        <x:f>IF('Premissas mensais'!$B$24="PENDENTE","PENDENTE",IF(A19='Premissas mensais'!$B$10,'Premissas mensais'!$B$22*'Premissas mensais'!$B$8,0)+IF(AND(A19&gt;='Premissas mensais'!$B$11,A19&lt;'Premissas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9" s="33" t="str">
        <x:f>IF(OR(COUNT(E19:H19)&lt;&gt;4,NOT(ISNUMBER(M19)),NOT(ISNUMBER(N19))),"PENDENTE",M19-N19-SUM(E19:H19))</x:f>
        <x:v>PENDENTE</x:v>
      </x:c>
      <x:c r="P19" s="35"/>
      <x:c r="Q19" s="23"/>
      <x:c r="R19" s="33" t="str">
        <x:f>IF(OR(COUNT(D5:D19)&lt;&gt;A19,COUNT(M5:M19)&lt;&gt;A19),"PENDENTE",SUM(D5:D19)-SUM(M5:M19))</x:f>
        <x:v>PENDENTE</x:v>
      </x:c>
      <x:c r="S19" s="33" t="str">
        <x:f>IF(OR(COUNT(K5:K19)&lt;&gt;A19,COUNT(L5:L19)&lt;&gt;A19),"PENDENTE",SUM(K5:K19)-SUM(L5:L19))</x:f>
        <x:v>PENDENTE</x:v>
      </x:c>
      <x:c r="T19" s="33" t="str">
        <x:f>IF(COUNT(O5:O19)&lt;&gt;A19,"PENDENTE",'Premissas mensais'!$B$16+SUM(O5:O19))</x:f>
        <x:v>PENDENTE</x:v>
      </x:c>
      <x:c r="U19" s="33" t="str">
        <x:f>IF(NOT(ISNUMBER(T19)),"PENDENTE",MAX(0,-T19))</x:f>
        <x:v>PENDENTE</x:v>
      </x:c>
    </x:row>
    <x:row r="20" ht="24" customHeight="1">
      <x:c r="A20" s="23" t="n">
        <x:v>16</x:v>
      </x:c>
      <x:c r="B20" s="32" t="str">
        <x:f>IF('Premissas mensais'!B4="","",EDATE('Premissas mensais'!$B$4,A20-1))</x:f>
      </x:c>
      <x:c r="C20" s="29"/>
      <x:c r="D20" s="33" t="str">
        <x:f>IF(OR(NOT(ISNUMBER(C20)),NOT(ISNUMBER('Premissas mensais'!$B$17))),"PENDENTE",C20*'Premissas mensais'!$B$17)</x:f>
        <x:v>PENDENTE</x:v>
      </x:c>
      <x:c r="E20" s="35"/>
      <x:c r="F20" s="35"/>
      <x:c r="G20" s="35"/>
      <x:c r="H20" s="35"/>
      <x:c r="I20" s="33" t="str">
        <x:f>IF(OR(NOT(ISNUMBER(D20)),NOT(ISNUMBER('Premissas mensais'!$B$13))),"PENDENTE",D20*'Premissas mensais'!$B$13)</x:f>
        <x:v>PENDENTE</x:v>
      </x:c>
      <x:c r="J20" s="33" t="str">
        <x:f>IF(OR('Premissas mensais'!$B$24="PENDENTE",COUNT(D5:D19)&lt;&gt;A20-1),"PENDENTE",SUMIFS($D$5:D19,$A$5:A19,"&gt;="&amp;MAX(1,A20-'Premissas mensais'!$B$14))*(1-'Premissas mensais'!$B$13)/'Premissas mensais'!$B$14)</x:f>
        <x:v>PENDENTE</x:v>
      </x:c>
      <x:c r="K20" s="33" t="str">
        <x:f>IF(NOT(ISNUMBER(J20)),"PENDENTE",J20*'Premissas mensais'!$B$15)</x:f>
        <x:v>PENDENTE</x:v>
      </x:c>
      <x:c r="L20" s="35"/>
      <x:c r="M20" s="33" t="str">
        <x:f>IF(OR(COUNT(I20:L20)&lt;&gt;4,L20&lt;0),"PENDENTE",I20+J20-K20+L20)</x:f>
        <x:v>PENDENTE</x:v>
      </x:c>
      <x:c r="N20" s="33" t="str">
        <x:f>IF('Premissas mensais'!$B$24="PENDENTE","PENDENTE",IF(A20='Premissas mensais'!$B$10,'Premissas mensais'!$B$22*'Premissas mensais'!$B$8,0)+IF(AND(A20&gt;='Premissas mensais'!$B$11,A20&lt;'Premissas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0" s="33" t="str">
        <x:f>IF(OR(COUNT(E20:H20)&lt;&gt;4,NOT(ISNUMBER(M20)),NOT(ISNUMBER(N20))),"PENDENTE",M20-N20-SUM(E20:H20))</x:f>
        <x:v>PENDENTE</x:v>
      </x:c>
      <x:c r="P20" s="35"/>
      <x:c r="Q20" s="23"/>
      <x:c r="R20" s="33" t="str">
        <x:f>IF(OR(COUNT(D5:D20)&lt;&gt;A20,COUNT(M5:M20)&lt;&gt;A20),"PENDENTE",SUM(D5:D20)-SUM(M5:M20))</x:f>
        <x:v>PENDENTE</x:v>
      </x:c>
      <x:c r="S20" s="33" t="str">
        <x:f>IF(OR(COUNT(K5:K20)&lt;&gt;A20,COUNT(L5:L20)&lt;&gt;A20),"PENDENTE",SUM(K5:K20)-SUM(L5:L20))</x:f>
        <x:v>PENDENTE</x:v>
      </x:c>
      <x:c r="T20" s="33" t="str">
        <x:f>IF(COUNT(O5:O20)&lt;&gt;A20,"PENDENTE",'Premissas mensais'!$B$16+SUM(O5:O20))</x:f>
        <x:v>PENDENTE</x:v>
      </x:c>
      <x:c r="U20" s="33" t="str">
        <x:f>IF(NOT(ISNUMBER(T20)),"PENDENTE",MAX(0,-T20))</x:f>
        <x:v>PENDENTE</x:v>
      </x:c>
    </x:row>
    <x:row r="21" ht="24" customHeight="1">
      <x:c r="A21" s="23" t="n">
        <x:v>17</x:v>
      </x:c>
      <x:c r="B21" s="32" t="str">
        <x:f>IF('Premissas mensais'!B4="","",EDATE('Premissas mensais'!$B$4,A21-1))</x:f>
      </x:c>
      <x:c r="C21" s="29"/>
      <x:c r="D21" s="33" t="str">
        <x:f>IF(OR(NOT(ISNUMBER(C21)),NOT(ISNUMBER('Premissas mensais'!$B$17))),"PENDENTE",C21*'Premissas mensais'!$B$17)</x:f>
        <x:v>PENDENTE</x:v>
      </x:c>
      <x:c r="E21" s="35"/>
      <x:c r="F21" s="35"/>
      <x:c r="G21" s="35"/>
      <x:c r="H21" s="35"/>
      <x:c r="I21" s="33" t="str">
        <x:f>IF(OR(NOT(ISNUMBER(D21)),NOT(ISNUMBER('Premissas mensais'!$B$13))),"PENDENTE",D21*'Premissas mensais'!$B$13)</x:f>
        <x:v>PENDENTE</x:v>
      </x:c>
      <x:c r="J21" s="33" t="str">
        <x:f>IF(OR('Premissas mensais'!$B$24="PENDENTE",COUNT(D5:D20)&lt;&gt;A21-1),"PENDENTE",SUMIFS($D$5:D20,$A$5:A20,"&gt;="&amp;MAX(1,A21-'Premissas mensais'!$B$14))*(1-'Premissas mensais'!$B$13)/'Premissas mensais'!$B$14)</x:f>
        <x:v>PENDENTE</x:v>
      </x:c>
      <x:c r="K21" s="33" t="str">
        <x:f>IF(NOT(ISNUMBER(J21)),"PENDENTE",J21*'Premissas mensais'!$B$15)</x:f>
        <x:v>PENDENTE</x:v>
      </x:c>
      <x:c r="L21" s="35"/>
      <x:c r="M21" s="33" t="str">
        <x:f>IF(OR(COUNT(I21:L21)&lt;&gt;4,L21&lt;0),"PENDENTE",I21+J21-K21+L21)</x:f>
        <x:v>PENDENTE</x:v>
      </x:c>
      <x:c r="N21" s="33" t="str">
        <x:f>IF('Premissas mensais'!$B$24="PENDENTE","PENDENTE",IF(A21='Premissas mensais'!$B$10,'Premissas mensais'!$B$22*'Premissas mensais'!$B$8,0)+IF(AND(A21&gt;='Premissas mensais'!$B$11,A21&lt;'Premissas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1" s="33" t="str">
        <x:f>IF(OR(COUNT(E21:H21)&lt;&gt;4,NOT(ISNUMBER(M21)),NOT(ISNUMBER(N21))),"PENDENTE",M21-N21-SUM(E21:H21))</x:f>
        <x:v>PENDENTE</x:v>
      </x:c>
      <x:c r="P21" s="35"/>
      <x:c r="Q21" s="23"/>
      <x:c r="R21" s="33" t="str">
        <x:f>IF(OR(COUNT(D5:D21)&lt;&gt;A21,COUNT(M5:M21)&lt;&gt;A21),"PENDENTE",SUM(D5:D21)-SUM(M5:M21))</x:f>
        <x:v>PENDENTE</x:v>
      </x:c>
      <x:c r="S21" s="33" t="str">
        <x:f>IF(OR(COUNT(K5:K21)&lt;&gt;A21,COUNT(L5:L21)&lt;&gt;A21),"PENDENTE",SUM(K5:K21)-SUM(L5:L21))</x:f>
        <x:v>PENDENTE</x:v>
      </x:c>
      <x:c r="T21" s="33" t="str">
        <x:f>IF(COUNT(O5:O21)&lt;&gt;A21,"PENDENTE",'Premissas mensais'!$B$16+SUM(O5:O21))</x:f>
        <x:v>PENDENTE</x:v>
      </x:c>
      <x:c r="U21" s="33" t="str">
        <x:f>IF(NOT(ISNUMBER(T21)),"PENDENTE",MAX(0,-T21))</x:f>
        <x:v>PENDENTE</x:v>
      </x:c>
    </x:row>
    <x:row r="22" ht="24" customHeight="1">
      <x:c r="A22" s="23" t="n">
        <x:v>18</x:v>
      </x:c>
      <x:c r="B22" s="32" t="str">
        <x:f>IF('Premissas mensais'!B4="","",EDATE('Premissas mensais'!$B$4,A22-1))</x:f>
      </x:c>
      <x:c r="C22" s="29"/>
      <x:c r="D22" s="33" t="str">
        <x:f>IF(OR(NOT(ISNUMBER(C22)),NOT(ISNUMBER('Premissas mensais'!$B$17))),"PENDENTE",C22*'Premissas mensais'!$B$17)</x:f>
        <x:v>PENDENTE</x:v>
      </x:c>
      <x:c r="E22" s="35"/>
      <x:c r="F22" s="35"/>
      <x:c r="G22" s="35"/>
      <x:c r="H22" s="35"/>
      <x:c r="I22" s="33" t="str">
        <x:f>IF(OR(NOT(ISNUMBER(D22)),NOT(ISNUMBER('Premissas mensais'!$B$13))),"PENDENTE",D22*'Premissas mensais'!$B$13)</x:f>
        <x:v>PENDENTE</x:v>
      </x:c>
      <x:c r="J22" s="33" t="str">
        <x:f>IF(OR('Premissas mensais'!$B$24="PENDENTE",COUNT(D5:D21)&lt;&gt;A22-1),"PENDENTE",SUMIFS($D$5:D21,$A$5:A21,"&gt;="&amp;MAX(1,A22-'Premissas mensais'!$B$14))*(1-'Premissas mensais'!$B$13)/'Premissas mensais'!$B$14)</x:f>
        <x:v>PENDENTE</x:v>
      </x:c>
      <x:c r="K22" s="33" t="str">
        <x:f>IF(NOT(ISNUMBER(J22)),"PENDENTE",J22*'Premissas mensais'!$B$15)</x:f>
        <x:v>PENDENTE</x:v>
      </x:c>
      <x:c r="L22" s="35"/>
      <x:c r="M22" s="33" t="str">
        <x:f>IF(OR(COUNT(I22:L22)&lt;&gt;4,L22&lt;0),"PENDENTE",I22+J22-K22+L22)</x:f>
        <x:v>PENDENTE</x:v>
      </x:c>
      <x:c r="N22" s="33" t="str">
        <x:f>IF('Premissas mensais'!$B$24="PENDENTE","PENDENTE",IF(A22='Premissas mensais'!$B$10,'Premissas mensais'!$B$22*'Premissas mensais'!$B$8,0)+IF(AND(A22&gt;='Premissas mensais'!$B$11,A22&lt;'Premissas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2" s="33" t="str">
        <x:f>IF(OR(COUNT(E22:H22)&lt;&gt;4,NOT(ISNUMBER(M22)),NOT(ISNUMBER(N22))),"PENDENTE",M22-N22-SUM(E22:H22))</x:f>
        <x:v>PENDENTE</x:v>
      </x:c>
      <x:c r="P22" s="35"/>
      <x:c r="Q22" s="23"/>
      <x:c r="R22" s="33" t="str">
        <x:f>IF(OR(COUNT(D5:D22)&lt;&gt;A22,COUNT(M5:M22)&lt;&gt;A22),"PENDENTE",SUM(D5:D22)-SUM(M5:M22))</x:f>
        <x:v>PENDENTE</x:v>
      </x:c>
      <x:c r="S22" s="33" t="str">
        <x:f>IF(OR(COUNT(K5:K22)&lt;&gt;A22,COUNT(L5:L22)&lt;&gt;A22),"PENDENTE",SUM(K5:K22)-SUM(L5:L22))</x:f>
        <x:v>PENDENTE</x:v>
      </x:c>
      <x:c r="T22" s="33" t="str">
        <x:f>IF(COUNT(O5:O22)&lt;&gt;A22,"PENDENTE",'Premissas mensais'!$B$16+SUM(O5:O22))</x:f>
        <x:v>PENDENTE</x:v>
      </x:c>
      <x:c r="U22" s="33" t="str">
        <x:f>IF(NOT(ISNUMBER(T22)),"PENDENTE",MAX(0,-T22))</x:f>
        <x:v>PENDENTE</x:v>
      </x:c>
    </x:row>
    <x:row r="23" ht="24" customHeight="1">
      <x:c r="A23" s="23" t="n">
        <x:v>19</x:v>
      </x:c>
      <x:c r="B23" s="32" t="str">
        <x:f>IF('Premissas mensais'!B4="","",EDATE('Premissas mensais'!$B$4,A23-1))</x:f>
      </x:c>
      <x:c r="C23" s="29"/>
      <x:c r="D23" s="33" t="str">
        <x:f>IF(OR(NOT(ISNUMBER(C23)),NOT(ISNUMBER('Premissas mensais'!$B$17))),"PENDENTE",C23*'Premissas mensais'!$B$17)</x:f>
        <x:v>PENDENTE</x:v>
      </x:c>
      <x:c r="E23" s="35"/>
      <x:c r="F23" s="35"/>
      <x:c r="G23" s="35"/>
      <x:c r="H23" s="35"/>
      <x:c r="I23" s="33" t="str">
        <x:f>IF(OR(NOT(ISNUMBER(D23)),NOT(ISNUMBER('Premissas mensais'!$B$13))),"PENDENTE",D23*'Premissas mensais'!$B$13)</x:f>
        <x:v>PENDENTE</x:v>
      </x:c>
      <x:c r="J23" s="33" t="str">
        <x:f>IF(OR('Premissas mensais'!$B$24="PENDENTE",COUNT(D5:D22)&lt;&gt;A23-1),"PENDENTE",SUMIFS($D$5:D22,$A$5:A22,"&gt;="&amp;MAX(1,A23-'Premissas mensais'!$B$14))*(1-'Premissas mensais'!$B$13)/'Premissas mensais'!$B$14)</x:f>
        <x:v>PENDENTE</x:v>
      </x:c>
      <x:c r="K23" s="33" t="str">
        <x:f>IF(NOT(ISNUMBER(J23)),"PENDENTE",J23*'Premissas mensais'!$B$15)</x:f>
        <x:v>PENDENTE</x:v>
      </x:c>
      <x:c r="L23" s="35"/>
      <x:c r="M23" s="33" t="str">
        <x:f>IF(OR(COUNT(I23:L23)&lt;&gt;4,L23&lt;0),"PENDENTE",I23+J23-K23+L23)</x:f>
        <x:v>PENDENTE</x:v>
      </x:c>
      <x:c r="N23" s="33" t="str">
        <x:f>IF('Premissas mensais'!$B$24="PENDENTE","PENDENTE",IF(A23='Premissas mensais'!$B$10,'Premissas mensais'!$B$22*'Premissas mensais'!$B$8,0)+IF(AND(A23&gt;='Premissas mensais'!$B$11,A23&lt;'Premissas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3" s="33" t="str">
        <x:f>IF(OR(COUNT(E23:H23)&lt;&gt;4,NOT(ISNUMBER(M23)),NOT(ISNUMBER(N23))),"PENDENTE",M23-N23-SUM(E23:H23))</x:f>
        <x:v>PENDENTE</x:v>
      </x:c>
      <x:c r="P23" s="35"/>
      <x:c r="Q23" s="23"/>
      <x:c r="R23" s="33" t="str">
        <x:f>IF(OR(COUNT(D5:D23)&lt;&gt;A23,COUNT(M5:M23)&lt;&gt;A23),"PENDENTE",SUM(D5:D23)-SUM(M5:M23))</x:f>
        <x:v>PENDENTE</x:v>
      </x:c>
      <x:c r="S23" s="33" t="str">
        <x:f>IF(OR(COUNT(K5:K23)&lt;&gt;A23,COUNT(L5:L23)&lt;&gt;A23),"PENDENTE",SUM(K5:K23)-SUM(L5:L23))</x:f>
        <x:v>PENDENTE</x:v>
      </x:c>
      <x:c r="T23" s="33" t="str">
        <x:f>IF(COUNT(O5:O23)&lt;&gt;A23,"PENDENTE",'Premissas mensais'!$B$16+SUM(O5:O23))</x:f>
        <x:v>PENDENTE</x:v>
      </x:c>
      <x:c r="U23" s="33" t="str">
        <x:f>IF(NOT(ISNUMBER(T23)),"PENDENTE",MAX(0,-T23))</x:f>
        <x:v>PENDENTE</x:v>
      </x:c>
    </x:row>
    <x:row r="24" ht="24" customHeight="1">
      <x:c r="A24" s="23" t="n">
        <x:v>20</x:v>
      </x:c>
      <x:c r="B24" s="32" t="str">
        <x:f>IF('Premissas mensais'!B4="","",EDATE('Premissas mensais'!$B$4,A24-1))</x:f>
      </x:c>
      <x:c r="C24" s="29"/>
      <x:c r="D24" s="33" t="str">
        <x:f>IF(OR(NOT(ISNUMBER(C24)),NOT(ISNUMBER('Premissas mensais'!$B$17))),"PENDENTE",C24*'Premissas mensais'!$B$17)</x:f>
        <x:v>PENDENTE</x:v>
      </x:c>
      <x:c r="E24" s="35"/>
      <x:c r="F24" s="35"/>
      <x:c r="G24" s="35"/>
      <x:c r="H24" s="35"/>
      <x:c r="I24" s="33" t="str">
        <x:f>IF(OR(NOT(ISNUMBER(D24)),NOT(ISNUMBER('Premissas mensais'!$B$13))),"PENDENTE",D24*'Premissas mensais'!$B$13)</x:f>
        <x:v>PENDENTE</x:v>
      </x:c>
      <x:c r="J24" s="33" t="str">
        <x:f>IF(OR('Premissas mensais'!$B$24="PENDENTE",COUNT(D5:D23)&lt;&gt;A24-1),"PENDENTE",SUMIFS($D$5:D23,$A$5:A23,"&gt;="&amp;MAX(1,A24-'Premissas mensais'!$B$14))*(1-'Premissas mensais'!$B$13)/'Premissas mensais'!$B$14)</x:f>
        <x:v>PENDENTE</x:v>
      </x:c>
      <x:c r="K24" s="33" t="str">
        <x:f>IF(NOT(ISNUMBER(J24)),"PENDENTE",J24*'Premissas mensais'!$B$15)</x:f>
        <x:v>PENDENTE</x:v>
      </x:c>
      <x:c r="L24" s="35"/>
      <x:c r="M24" s="33" t="str">
        <x:f>IF(OR(COUNT(I24:L24)&lt;&gt;4,L24&lt;0),"PENDENTE",I24+J24-K24+L24)</x:f>
        <x:v>PENDENTE</x:v>
      </x:c>
      <x:c r="N24" s="33" t="str">
        <x:f>IF('Premissas mensais'!$B$24="PENDENTE","PENDENTE",IF(A24='Premissas mensais'!$B$10,'Premissas mensais'!$B$22*'Premissas mensais'!$B$8,0)+IF(AND(A24&gt;='Premissas mensais'!$B$11,A24&lt;'Premissas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4" s="33" t="str">
        <x:f>IF(OR(COUNT(E24:H24)&lt;&gt;4,NOT(ISNUMBER(M24)),NOT(ISNUMBER(N24))),"PENDENTE",M24-N24-SUM(E24:H24))</x:f>
        <x:v>PENDENTE</x:v>
      </x:c>
      <x:c r="P24" s="35"/>
      <x:c r="Q24" s="23"/>
      <x:c r="R24" s="33" t="str">
        <x:f>IF(OR(COUNT(D5:D24)&lt;&gt;A24,COUNT(M5:M24)&lt;&gt;A24),"PENDENTE",SUM(D5:D24)-SUM(M5:M24))</x:f>
        <x:v>PENDENTE</x:v>
      </x:c>
      <x:c r="S24" s="33" t="str">
        <x:f>IF(OR(COUNT(K5:K24)&lt;&gt;A24,COUNT(L5:L24)&lt;&gt;A24),"PENDENTE",SUM(K5:K24)-SUM(L5:L24))</x:f>
        <x:v>PENDENTE</x:v>
      </x:c>
      <x:c r="T24" s="33" t="str">
        <x:f>IF(COUNT(O5:O24)&lt;&gt;A24,"PENDENTE",'Premissas mensais'!$B$16+SUM(O5:O24))</x:f>
        <x:v>PENDENTE</x:v>
      </x:c>
      <x:c r="U24" s="33" t="str">
        <x:f>IF(NOT(ISNUMBER(T24)),"PENDENTE",MAX(0,-T24))</x:f>
        <x:v>PENDENTE</x:v>
      </x:c>
    </x:row>
    <x:row r="25" ht="24" customHeight="1">
      <x:c r="A25" s="23" t="n">
        <x:v>21</x:v>
      </x:c>
      <x:c r="B25" s="32" t="str">
        <x:f>IF('Premissas mensais'!B4="","",EDATE('Premissas mensais'!$B$4,A25-1))</x:f>
      </x:c>
      <x:c r="C25" s="29"/>
      <x:c r="D25" s="33" t="str">
        <x:f>IF(OR(NOT(ISNUMBER(C25)),NOT(ISNUMBER('Premissas mensais'!$B$17))),"PENDENTE",C25*'Premissas mensais'!$B$17)</x:f>
        <x:v>PENDENTE</x:v>
      </x:c>
      <x:c r="E25" s="35"/>
      <x:c r="F25" s="35"/>
      <x:c r="G25" s="35"/>
      <x:c r="H25" s="35"/>
      <x:c r="I25" s="33" t="str">
        <x:f>IF(OR(NOT(ISNUMBER(D25)),NOT(ISNUMBER('Premissas mensais'!$B$13))),"PENDENTE",D25*'Premissas mensais'!$B$13)</x:f>
        <x:v>PENDENTE</x:v>
      </x:c>
      <x:c r="J25" s="33" t="str">
        <x:f>IF(OR('Premissas mensais'!$B$24="PENDENTE",COUNT(D5:D24)&lt;&gt;A25-1),"PENDENTE",SUMIFS($D$5:D24,$A$5:A24,"&gt;="&amp;MAX(1,A25-'Premissas mensais'!$B$14))*(1-'Premissas mensais'!$B$13)/'Premissas mensais'!$B$14)</x:f>
        <x:v>PENDENTE</x:v>
      </x:c>
      <x:c r="K25" s="33" t="str">
        <x:f>IF(NOT(ISNUMBER(J25)),"PENDENTE",J25*'Premissas mensais'!$B$15)</x:f>
        <x:v>PENDENTE</x:v>
      </x:c>
      <x:c r="L25" s="35"/>
      <x:c r="M25" s="33" t="str">
        <x:f>IF(OR(COUNT(I25:L25)&lt;&gt;4,L25&lt;0),"PENDENTE",I25+J25-K25+L25)</x:f>
        <x:v>PENDENTE</x:v>
      </x:c>
      <x:c r="N25" s="33" t="str">
        <x:f>IF('Premissas mensais'!$B$24="PENDENTE","PENDENTE",IF(A25='Premissas mensais'!$B$10,'Premissas mensais'!$B$22*'Premissas mensais'!$B$8,0)+IF(AND(A25&gt;='Premissas mensais'!$B$11,A25&lt;'Premissas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5" s="33" t="str">
        <x:f>IF(OR(COUNT(E25:H25)&lt;&gt;4,NOT(ISNUMBER(M25)),NOT(ISNUMBER(N25))),"PENDENTE",M25-N25-SUM(E25:H25))</x:f>
        <x:v>PENDENTE</x:v>
      </x:c>
      <x:c r="P25" s="35"/>
      <x:c r="Q25" s="23"/>
      <x:c r="R25" s="33" t="str">
        <x:f>IF(OR(COUNT(D5:D25)&lt;&gt;A25,COUNT(M5:M25)&lt;&gt;A25),"PENDENTE",SUM(D5:D25)-SUM(M5:M25))</x:f>
        <x:v>PENDENTE</x:v>
      </x:c>
      <x:c r="S25" s="33" t="str">
        <x:f>IF(OR(COUNT(K5:K25)&lt;&gt;A25,COUNT(L5:L25)&lt;&gt;A25),"PENDENTE",SUM(K5:K25)-SUM(L5:L25))</x:f>
        <x:v>PENDENTE</x:v>
      </x:c>
      <x:c r="T25" s="33" t="str">
        <x:f>IF(COUNT(O5:O25)&lt;&gt;A25,"PENDENTE",'Premissas mensais'!$B$16+SUM(O5:O25))</x:f>
        <x:v>PENDENTE</x:v>
      </x:c>
      <x:c r="U25" s="33" t="str">
        <x:f>IF(NOT(ISNUMBER(T25)),"PENDENTE",MAX(0,-T25))</x:f>
        <x:v>PENDENTE</x:v>
      </x:c>
    </x:row>
    <x:row r="26" ht="24" customHeight="1">
      <x:c r="A26" s="23" t="n">
        <x:v>22</x:v>
      </x:c>
      <x:c r="B26" s="32" t="str">
        <x:f>IF('Premissas mensais'!B4="","",EDATE('Premissas mensais'!$B$4,A26-1))</x:f>
      </x:c>
      <x:c r="C26" s="29"/>
      <x:c r="D26" s="33" t="str">
        <x:f>IF(OR(NOT(ISNUMBER(C26)),NOT(ISNUMBER('Premissas mensais'!$B$17))),"PENDENTE",C26*'Premissas mensais'!$B$17)</x:f>
        <x:v>PENDENTE</x:v>
      </x:c>
      <x:c r="E26" s="35"/>
      <x:c r="F26" s="35"/>
      <x:c r="G26" s="35"/>
      <x:c r="H26" s="35"/>
      <x:c r="I26" s="33" t="str">
        <x:f>IF(OR(NOT(ISNUMBER(D26)),NOT(ISNUMBER('Premissas mensais'!$B$13))),"PENDENTE",D26*'Premissas mensais'!$B$13)</x:f>
        <x:v>PENDENTE</x:v>
      </x:c>
      <x:c r="J26" s="33" t="str">
        <x:f>IF(OR('Premissas mensais'!$B$24="PENDENTE",COUNT(D5:D25)&lt;&gt;A26-1),"PENDENTE",SUMIFS($D$5:D25,$A$5:A25,"&gt;="&amp;MAX(1,A26-'Premissas mensais'!$B$14))*(1-'Premissas mensais'!$B$13)/'Premissas mensais'!$B$14)</x:f>
        <x:v>PENDENTE</x:v>
      </x:c>
      <x:c r="K26" s="33" t="str">
        <x:f>IF(NOT(ISNUMBER(J26)),"PENDENTE",J26*'Premissas mensais'!$B$15)</x:f>
        <x:v>PENDENTE</x:v>
      </x:c>
      <x:c r="L26" s="35"/>
      <x:c r="M26" s="33" t="str">
        <x:f>IF(OR(COUNT(I26:L26)&lt;&gt;4,L26&lt;0),"PENDENTE",I26+J26-K26+L26)</x:f>
        <x:v>PENDENTE</x:v>
      </x:c>
      <x:c r="N26" s="33" t="str">
        <x:f>IF('Premissas mensais'!$B$24="PENDENTE","PENDENTE",IF(A26='Premissas mensais'!$B$10,'Premissas mensais'!$B$22*'Premissas mensais'!$B$8,0)+IF(AND(A26&gt;='Premissas mensais'!$B$11,A26&lt;'Premissas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6" s="33" t="str">
        <x:f>IF(OR(COUNT(E26:H26)&lt;&gt;4,NOT(ISNUMBER(M26)),NOT(ISNUMBER(N26))),"PENDENTE",M26-N26-SUM(E26:H26))</x:f>
        <x:v>PENDENTE</x:v>
      </x:c>
      <x:c r="P26" s="35"/>
      <x:c r="Q26" s="23"/>
      <x:c r="R26" s="33" t="str">
        <x:f>IF(OR(COUNT(D5:D26)&lt;&gt;A26,COUNT(M5:M26)&lt;&gt;A26),"PENDENTE",SUM(D5:D26)-SUM(M5:M26))</x:f>
        <x:v>PENDENTE</x:v>
      </x:c>
      <x:c r="S26" s="33" t="str">
        <x:f>IF(OR(COUNT(K5:K26)&lt;&gt;A26,COUNT(L5:L26)&lt;&gt;A26),"PENDENTE",SUM(K5:K26)-SUM(L5:L26))</x:f>
        <x:v>PENDENTE</x:v>
      </x:c>
      <x:c r="T26" s="33" t="str">
        <x:f>IF(COUNT(O5:O26)&lt;&gt;A26,"PENDENTE",'Premissas mensais'!$B$16+SUM(O5:O26))</x:f>
        <x:v>PENDENTE</x:v>
      </x:c>
      <x:c r="U26" s="33" t="str">
        <x:f>IF(NOT(ISNUMBER(T26)),"PENDENTE",MAX(0,-T26))</x:f>
        <x:v>PENDENTE</x:v>
      </x:c>
    </x:row>
    <x:row r="27" ht="24" customHeight="1">
      <x:c r="A27" s="23" t="n">
        <x:v>23</x:v>
      </x:c>
      <x:c r="B27" s="32" t="str">
        <x:f>IF('Premissas mensais'!B4="","",EDATE('Premissas mensais'!$B$4,A27-1))</x:f>
      </x:c>
      <x:c r="C27" s="29"/>
      <x:c r="D27" s="33" t="str">
        <x:f>IF(OR(NOT(ISNUMBER(C27)),NOT(ISNUMBER('Premissas mensais'!$B$17))),"PENDENTE",C27*'Premissas mensais'!$B$17)</x:f>
        <x:v>PENDENTE</x:v>
      </x:c>
      <x:c r="E27" s="35"/>
      <x:c r="F27" s="35"/>
      <x:c r="G27" s="35"/>
      <x:c r="H27" s="35"/>
      <x:c r="I27" s="33" t="str">
        <x:f>IF(OR(NOT(ISNUMBER(D27)),NOT(ISNUMBER('Premissas mensais'!$B$13))),"PENDENTE",D27*'Premissas mensais'!$B$13)</x:f>
        <x:v>PENDENTE</x:v>
      </x:c>
      <x:c r="J27" s="33" t="str">
        <x:f>IF(OR('Premissas mensais'!$B$24="PENDENTE",COUNT(D5:D26)&lt;&gt;A27-1),"PENDENTE",SUMIFS($D$5:D26,$A$5:A26,"&gt;="&amp;MAX(1,A27-'Premissas mensais'!$B$14))*(1-'Premissas mensais'!$B$13)/'Premissas mensais'!$B$14)</x:f>
        <x:v>PENDENTE</x:v>
      </x:c>
      <x:c r="K27" s="33" t="str">
        <x:f>IF(NOT(ISNUMBER(J27)),"PENDENTE",J27*'Premissas mensais'!$B$15)</x:f>
        <x:v>PENDENTE</x:v>
      </x:c>
      <x:c r="L27" s="35"/>
      <x:c r="M27" s="33" t="str">
        <x:f>IF(OR(COUNT(I27:L27)&lt;&gt;4,L27&lt;0),"PENDENTE",I27+J27-K27+L27)</x:f>
        <x:v>PENDENTE</x:v>
      </x:c>
      <x:c r="N27" s="33" t="str">
        <x:f>IF('Premissas mensais'!$B$24="PENDENTE","PENDENTE",IF(A27='Premissas mensais'!$B$10,'Premissas mensais'!$B$22*'Premissas mensais'!$B$8,0)+IF(AND(A27&gt;='Premissas mensais'!$B$11,A27&lt;'Premissas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7" s="33" t="str">
        <x:f>IF(OR(COUNT(E27:H27)&lt;&gt;4,NOT(ISNUMBER(M27)),NOT(ISNUMBER(N27))),"PENDENTE",M27-N27-SUM(E27:H27))</x:f>
        <x:v>PENDENTE</x:v>
      </x:c>
      <x:c r="P27" s="35"/>
      <x:c r="Q27" s="23"/>
      <x:c r="R27" s="33" t="str">
        <x:f>IF(OR(COUNT(D5:D27)&lt;&gt;A27,COUNT(M5:M27)&lt;&gt;A27),"PENDENTE",SUM(D5:D27)-SUM(M5:M27))</x:f>
        <x:v>PENDENTE</x:v>
      </x:c>
      <x:c r="S27" s="33" t="str">
        <x:f>IF(OR(COUNT(K5:K27)&lt;&gt;A27,COUNT(L5:L27)&lt;&gt;A27),"PENDENTE",SUM(K5:K27)-SUM(L5:L27))</x:f>
        <x:v>PENDENTE</x:v>
      </x:c>
      <x:c r="T27" s="33" t="str">
        <x:f>IF(COUNT(O5:O27)&lt;&gt;A27,"PENDENTE",'Premissas mensais'!$B$16+SUM(O5:O27))</x:f>
        <x:v>PENDENTE</x:v>
      </x:c>
      <x:c r="U27" s="33" t="str">
        <x:f>IF(NOT(ISNUMBER(T27)),"PENDENTE",MAX(0,-T27))</x:f>
        <x:v>PENDENTE</x:v>
      </x:c>
    </x:row>
    <x:row r="28" ht="24" customHeight="1">
      <x:c r="A28" s="23" t="n">
        <x:v>24</x:v>
      </x:c>
      <x:c r="B28" s="32" t="str">
        <x:f>IF('Premissas mensais'!B4="","",EDATE('Premissas mensais'!$B$4,A28-1))</x:f>
      </x:c>
      <x:c r="C28" s="29"/>
      <x:c r="D28" s="33" t="str">
        <x:f>IF(OR(NOT(ISNUMBER(C28)),NOT(ISNUMBER('Premissas mensais'!$B$17))),"PENDENTE",C28*'Premissas mensais'!$B$17)</x:f>
        <x:v>PENDENTE</x:v>
      </x:c>
      <x:c r="E28" s="35"/>
      <x:c r="F28" s="35"/>
      <x:c r="G28" s="35"/>
      <x:c r="H28" s="35"/>
      <x:c r="I28" s="33" t="str">
        <x:f>IF(OR(NOT(ISNUMBER(D28)),NOT(ISNUMBER('Premissas mensais'!$B$13))),"PENDENTE",D28*'Premissas mensais'!$B$13)</x:f>
        <x:v>PENDENTE</x:v>
      </x:c>
      <x:c r="J28" s="33" t="str">
        <x:f>IF(OR('Premissas mensais'!$B$24="PENDENTE",COUNT(D5:D27)&lt;&gt;A28-1),"PENDENTE",SUMIFS($D$5:D27,$A$5:A27,"&gt;="&amp;MAX(1,A28-'Premissas mensais'!$B$14))*(1-'Premissas mensais'!$B$13)/'Premissas mensais'!$B$14)</x:f>
        <x:v>PENDENTE</x:v>
      </x:c>
      <x:c r="K28" s="33" t="str">
        <x:f>IF(NOT(ISNUMBER(J28)),"PENDENTE",J28*'Premissas mensais'!$B$15)</x:f>
        <x:v>PENDENTE</x:v>
      </x:c>
      <x:c r="L28" s="35"/>
      <x:c r="M28" s="33" t="str">
        <x:f>IF(OR(COUNT(I28:L28)&lt;&gt;4,L28&lt;0),"PENDENTE",I28+J28-K28+L28)</x:f>
        <x:v>PENDENTE</x:v>
      </x:c>
      <x:c r="N28" s="33" t="str">
        <x:f>IF('Premissas mensais'!$B$24="PENDENTE","PENDENTE",IF(A28='Premissas mensais'!$B$10,'Premissas mensais'!$B$22*'Premissas mensais'!$B$8,0)+IF(AND(A28&gt;='Premissas mensais'!$B$11,A28&lt;'Premissas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8" s="33" t="str">
        <x:f>IF(OR(COUNT(E28:H28)&lt;&gt;4,NOT(ISNUMBER(M28)),NOT(ISNUMBER(N28))),"PENDENTE",M28-N28-SUM(E28:H28))</x:f>
        <x:v>PENDENTE</x:v>
      </x:c>
      <x:c r="P28" s="35"/>
      <x:c r="Q28" s="23"/>
      <x:c r="R28" s="33" t="str">
        <x:f>IF(OR(COUNT(D5:D28)&lt;&gt;A28,COUNT(M5:M28)&lt;&gt;A28),"PENDENTE",SUM(D5:D28)-SUM(M5:M28))</x:f>
        <x:v>PENDENTE</x:v>
      </x:c>
      <x:c r="S28" s="33" t="str">
        <x:f>IF(OR(COUNT(K5:K28)&lt;&gt;A28,COUNT(L5:L28)&lt;&gt;A28),"PENDENTE",SUM(K5:K28)-SUM(L5:L28))</x:f>
        <x:v>PENDENTE</x:v>
      </x:c>
      <x:c r="T28" s="33" t="str">
        <x:f>IF(COUNT(O5:O28)&lt;&gt;A28,"PENDENTE",'Premissas mensais'!$B$16+SUM(O5:O28))</x:f>
        <x:v>PENDENTE</x:v>
      </x:c>
      <x:c r="U28" s="33" t="str">
        <x:f>IF(NOT(ISNUMBER(T28)),"PENDENTE",MAX(0,-T28))</x:f>
        <x:v>PENDENTE</x:v>
      </x:c>
    </x:row>
    <x:row r="29" ht="24" customHeight="1">
      <x:c r="A29" s="23" t="n">
        <x:v>25</x:v>
      </x:c>
      <x:c r="B29" s="32" t="str">
        <x:f>IF('Premissas mensais'!B4="","",EDATE('Premissas mensais'!$B$4,A29-1))</x:f>
      </x:c>
      <x:c r="C29" s="29"/>
      <x:c r="D29" s="33" t="str">
        <x:f>IF(OR(NOT(ISNUMBER(C29)),NOT(ISNUMBER('Premissas mensais'!$B$17))),"PENDENTE",C29*'Premissas mensais'!$B$17)</x:f>
        <x:v>PENDENTE</x:v>
      </x:c>
      <x:c r="E29" s="35"/>
      <x:c r="F29" s="35"/>
      <x:c r="G29" s="35"/>
      <x:c r="H29" s="35"/>
      <x:c r="I29" s="33" t="str">
        <x:f>IF(OR(NOT(ISNUMBER(D29)),NOT(ISNUMBER('Premissas mensais'!$B$13))),"PENDENTE",D29*'Premissas mensais'!$B$13)</x:f>
        <x:v>PENDENTE</x:v>
      </x:c>
      <x:c r="J29" s="33" t="str">
        <x:f>IF(OR('Premissas mensais'!$B$24="PENDENTE",COUNT(D5:D28)&lt;&gt;A29-1),"PENDENTE",SUMIFS($D$5:D28,$A$5:A28,"&gt;="&amp;MAX(1,A29-'Premissas mensais'!$B$14))*(1-'Premissas mensais'!$B$13)/'Premissas mensais'!$B$14)</x:f>
        <x:v>PENDENTE</x:v>
      </x:c>
      <x:c r="K29" s="33" t="str">
        <x:f>IF(NOT(ISNUMBER(J29)),"PENDENTE",J29*'Premissas mensais'!$B$15)</x:f>
        <x:v>PENDENTE</x:v>
      </x:c>
      <x:c r="L29" s="35"/>
      <x:c r="M29" s="33" t="str">
        <x:f>IF(OR(COUNT(I29:L29)&lt;&gt;4,L29&lt;0),"PENDENTE",I29+J29-K29+L29)</x:f>
        <x:v>PENDENTE</x:v>
      </x:c>
      <x:c r="N29" s="33" t="str">
        <x:f>IF('Premissas mensais'!$B$24="PENDENTE","PENDENTE",IF(A29='Premissas mensais'!$B$10,'Premissas mensais'!$B$22*'Premissas mensais'!$B$8,0)+IF(AND(A29&gt;='Premissas mensais'!$B$11,A29&lt;'Premissas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29" s="33" t="str">
        <x:f>IF(OR(COUNT(E29:H29)&lt;&gt;4,NOT(ISNUMBER(M29)),NOT(ISNUMBER(N29))),"PENDENTE",M29-N29-SUM(E29:H29))</x:f>
        <x:v>PENDENTE</x:v>
      </x:c>
      <x:c r="P29" s="35"/>
      <x:c r="Q29" s="23"/>
      <x:c r="R29" s="33" t="str">
        <x:f>IF(OR(COUNT(D5:D29)&lt;&gt;A29,COUNT(M5:M29)&lt;&gt;A29),"PENDENTE",SUM(D5:D29)-SUM(M5:M29))</x:f>
        <x:v>PENDENTE</x:v>
      </x:c>
      <x:c r="S29" s="33" t="str">
        <x:f>IF(OR(COUNT(K5:K29)&lt;&gt;A29,COUNT(L5:L29)&lt;&gt;A29),"PENDENTE",SUM(K5:K29)-SUM(L5:L29))</x:f>
        <x:v>PENDENTE</x:v>
      </x:c>
      <x:c r="T29" s="33" t="str">
        <x:f>IF(COUNT(O5:O29)&lt;&gt;A29,"PENDENTE",'Premissas mensais'!$B$16+SUM(O5:O29))</x:f>
        <x:v>PENDENTE</x:v>
      </x:c>
      <x:c r="U29" s="33" t="str">
        <x:f>IF(NOT(ISNUMBER(T29)),"PENDENTE",MAX(0,-T29))</x:f>
        <x:v>PENDENTE</x:v>
      </x:c>
    </x:row>
    <x:row r="30" ht="24" customHeight="1">
      <x:c r="A30" s="23" t="n">
        <x:v>26</x:v>
      </x:c>
      <x:c r="B30" s="32" t="str">
        <x:f>IF('Premissas mensais'!B4="","",EDATE('Premissas mensais'!$B$4,A30-1))</x:f>
      </x:c>
      <x:c r="C30" s="29"/>
      <x:c r="D30" s="33" t="str">
        <x:f>IF(OR(NOT(ISNUMBER(C30)),NOT(ISNUMBER('Premissas mensais'!$B$17))),"PENDENTE",C30*'Premissas mensais'!$B$17)</x:f>
        <x:v>PENDENTE</x:v>
      </x:c>
      <x:c r="E30" s="35"/>
      <x:c r="F30" s="35"/>
      <x:c r="G30" s="35"/>
      <x:c r="H30" s="35"/>
      <x:c r="I30" s="33" t="str">
        <x:f>IF(OR(NOT(ISNUMBER(D30)),NOT(ISNUMBER('Premissas mensais'!$B$13))),"PENDENTE",D30*'Premissas mensais'!$B$13)</x:f>
        <x:v>PENDENTE</x:v>
      </x:c>
      <x:c r="J30" s="33" t="str">
        <x:f>IF(OR('Premissas mensais'!$B$24="PENDENTE",COUNT(D5:D29)&lt;&gt;A30-1),"PENDENTE",SUMIFS($D$5:D29,$A$5:A29,"&gt;="&amp;MAX(1,A30-'Premissas mensais'!$B$14))*(1-'Premissas mensais'!$B$13)/'Premissas mensais'!$B$14)</x:f>
        <x:v>PENDENTE</x:v>
      </x:c>
      <x:c r="K30" s="33" t="str">
        <x:f>IF(NOT(ISNUMBER(J30)),"PENDENTE",J30*'Premissas mensais'!$B$15)</x:f>
        <x:v>PENDENTE</x:v>
      </x:c>
      <x:c r="L30" s="35"/>
      <x:c r="M30" s="33" t="str">
        <x:f>IF(OR(COUNT(I30:L30)&lt;&gt;4,L30&lt;0),"PENDENTE",I30+J30-K30+L30)</x:f>
        <x:v>PENDENTE</x:v>
      </x:c>
      <x:c r="N30" s="33" t="str">
        <x:f>IF('Premissas mensais'!$B$24="PENDENTE","PENDENTE",IF(A30='Premissas mensais'!$B$10,'Premissas mensais'!$B$22*'Premissas mensais'!$B$8,0)+IF(AND(A30&gt;='Premissas mensais'!$B$11,A30&lt;'Premissas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0" s="33" t="str">
        <x:f>IF(OR(COUNT(E30:H30)&lt;&gt;4,NOT(ISNUMBER(M30)),NOT(ISNUMBER(N30))),"PENDENTE",M30-N30-SUM(E30:H30))</x:f>
        <x:v>PENDENTE</x:v>
      </x:c>
      <x:c r="P30" s="35"/>
      <x:c r="Q30" s="23"/>
      <x:c r="R30" s="33" t="str">
        <x:f>IF(OR(COUNT(D5:D30)&lt;&gt;A30,COUNT(M5:M30)&lt;&gt;A30),"PENDENTE",SUM(D5:D30)-SUM(M5:M30))</x:f>
        <x:v>PENDENTE</x:v>
      </x:c>
      <x:c r="S30" s="33" t="str">
        <x:f>IF(OR(COUNT(K5:K30)&lt;&gt;A30,COUNT(L5:L30)&lt;&gt;A30),"PENDENTE",SUM(K5:K30)-SUM(L5:L30))</x:f>
        <x:v>PENDENTE</x:v>
      </x:c>
      <x:c r="T30" s="33" t="str">
        <x:f>IF(COUNT(O5:O30)&lt;&gt;A30,"PENDENTE",'Premissas mensais'!$B$16+SUM(O5:O30))</x:f>
        <x:v>PENDENTE</x:v>
      </x:c>
      <x:c r="U30" s="33" t="str">
        <x:f>IF(NOT(ISNUMBER(T30)),"PENDENTE",MAX(0,-T30))</x:f>
        <x:v>PENDENTE</x:v>
      </x:c>
    </x:row>
    <x:row r="31" ht="24" customHeight="1">
      <x:c r="A31" s="23" t="n">
        <x:v>27</x:v>
      </x:c>
      <x:c r="B31" s="32" t="str">
        <x:f>IF('Premissas mensais'!B4="","",EDATE('Premissas mensais'!$B$4,A31-1))</x:f>
      </x:c>
      <x:c r="C31" s="29"/>
      <x:c r="D31" s="33" t="str">
        <x:f>IF(OR(NOT(ISNUMBER(C31)),NOT(ISNUMBER('Premissas mensais'!$B$17))),"PENDENTE",C31*'Premissas mensais'!$B$17)</x:f>
        <x:v>PENDENTE</x:v>
      </x:c>
      <x:c r="E31" s="35"/>
      <x:c r="F31" s="35"/>
      <x:c r="G31" s="35"/>
      <x:c r="H31" s="35"/>
      <x:c r="I31" s="33" t="str">
        <x:f>IF(OR(NOT(ISNUMBER(D31)),NOT(ISNUMBER('Premissas mensais'!$B$13))),"PENDENTE",D31*'Premissas mensais'!$B$13)</x:f>
        <x:v>PENDENTE</x:v>
      </x:c>
      <x:c r="J31" s="33" t="str">
        <x:f>IF(OR('Premissas mensais'!$B$24="PENDENTE",COUNT(D5:D30)&lt;&gt;A31-1),"PENDENTE",SUMIFS($D$5:D30,$A$5:A30,"&gt;="&amp;MAX(1,A31-'Premissas mensais'!$B$14))*(1-'Premissas mensais'!$B$13)/'Premissas mensais'!$B$14)</x:f>
        <x:v>PENDENTE</x:v>
      </x:c>
      <x:c r="K31" s="33" t="str">
        <x:f>IF(NOT(ISNUMBER(J31)),"PENDENTE",J31*'Premissas mensais'!$B$15)</x:f>
        <x:v>PENDENTE</x:v>
      </x:c>
      <x:c r="L31" s="35"/>
      <x:c r="M31" s="33" t="str">
        <x:f>IF(OR(COUNT(I31:L31)&lt;&gt;4,L31&lt;0),"PENDENTE",I31+J31-K31+L31)</x:f>
        <x:v>PENDENTE</x:v>
      </x:c>
      <x:c r="N31" s="33" t="str">
        <x:f>IF('Premissas mensais'!$B$24="PENDENTE","PENDENTE",IF(A31='Premissas mensais'!$B$10,'Premissas mensais'!$B$22*'Premissas mensais'!$B$8,0)+IF(AND(A31&gt;='Premissas mensais'!$B$11,A31&lt;'Premissas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1" s="33" t="str">
        <x:f>IF(OR(COUNT(E31:H31)&lt;&gt;4,NOT(ISNUMBER(M31)),NOT(ISNUMBER(N31))),"PENDENTE",M31-N31-SUM(E31:H31))</x:f>
        <x:v>PENDENTE</x:v>
      </x:c>
      <x:c r="P31" s="35"/>
      <x:c r="Q31" s="23"/>
      <x:c r="R31" s="33" t="str">
        <x:f>IF(OR(COUNT(D5:D31)&lt;&gt;A31,COUNT(M5:M31)&lt;&gt;A31),"PENDENTE",SUM(D5:D31)-SUM(M5:M31))</x:f>
        <x:v>PENDENTE</x:v>
      </x:c>
      <x:c r="S31" s="33" t="str">
        <x:f>IF(OR(COUNT(K5:K31)&lt;&gt;A31,COUNT(L5:L31)&lt;&gt;A31),"PENDENTE",SUM(K5:K31)-SUM(L5:L31))</x:f>
        <x:v>PENDENTE</x:v>
      </x:c>
      <x:c r="T31" s="33" t="str">
        <x:f>IF(COUNT(O5:O31)&lt;&gt;A31,"PENDENTE",'Premissas mensais'!$B$16+SUM(O5:O31))</x:f>
        <x:v>PENDENTE</x:v>
      </x:c>
      <x:c r="U31" s="33" t="str">
        <x:f>IF(NOT(ISNUMBER(T31)),"PENDENTE",MAX(0,-T31))</x:f>
        <x:v>PENDENTE</x:v>
      </x:c>
    </x:row>
    <x:row r="32" ht="24" customHeight="1">
      <x:c r="A32" s="23" t="n">
        <x:v>28</x:v>
      </x:c>
      <x:c r="B32" s="32" t="str">
        <x:f>IF('Premissas mensais'!B4="","",EDATE('Premissas mensais'!$B$4,A32-1))</x:f>
      </x:c>
      <x:c r="C32" s="29"/>
      <x:c r="D32" s="33" t="str">
        <x:f>IF(OR(NOT(ISNUMBER(C32)),NOT(ISNUMBER('Premissas mensais'!$B$17))),"PENDENTE",C32*'Premissas mensais'!$B$17)</x:f>
        <x:v>PENDENTE</x:v>
      </x:c>
      <x:c r="E32" s="35"/>
      <x:c r="F32" s="35"/>
      <x:c r="G32" s="35"/>
      <x:c r="H32" s="35"/>
      <x:c r="I32" s="33" t="str">
        <x:f>IF(OR(NOT(ISNUMBER(D32)),NOT(ISNUMBER('Premissas mensais'!$B$13))),"PENDENTE",D32*'Premissas mensais'!$B$13)</x:f>
        <x:v>PENDENTE</x:v>
      </x:c>
      <x:c r="J32" s="33" t="str">
        <x:f>IF(OR('Premissas mensais'!$B$24="PENDENTE",COUNT(D5:D31)&lt;&gt;A32-1),"PENDENTE",SUMIFS($D$5:D31,$A$5:A31,"&gt;="&amp;MAX(1,A32-'Premissas mensais'!$B$14))*(1-'Premissas mensais'!$B$13)/'Premissas mensais'!$B$14)</x:f>
        <x:v>PENDENTE</x:v>
      </x:c>
      <x:c r="K32" s="33" t="str">
        <x:f>IF(NOT(ISNUMBER(J32)),"PENDENTE",J32*'Premissas mensais'!$B$15)</x:f>
        <x:v>PENDENTE</x:v>
      </x:c>
      <x:c r="L32" s="35"/>
      <x:c r="M32" s="33" t="str">
        <x:f>IF(OR(COUNT(I32:L32)&lt;&gt;4,L32&lt;0),"PENDENTE",I32+J32-K32+L32)</x:f>
        <x:v>PENDENTE</x:v>
      </x:c>
      <x:c r="N32" s="33" t="str">
        <x:f>IF('Premissas mensais'!$B$24="PENDENTE","PENDENTE",IF(A32='Premissas mensais'!$B$10,'Premissas mensais'!$B$22*'Premissas mensais'!$B$8,0)+IF(AND(A32&gt;='Premissas mensais'!$B$11,A32&lt;'Premissas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2" s="33" t="str">
        <x:f>IF(OR(COUNT(E32:H32)&lt;&gt;4,NOT(ISNUMBER(M32)),NOT(ISNUMBER(N32))),"PENDENTE",M32-N32-SUM(E32:H32))</x:f>
        <x:v>PENDENTE</x:v>
      </x:c>
      <x:c r="P32" s="35"/>
      <x:c r="Q32" s="23"/>
      <x:c r="R32" s="33" t="str">
        <x:f>IF(OR(COUNT(D5:D32)&lt;&gt;A32,COUNT(M5:M32)&lt;&gt;A32),"PENDENTE",SUM(D5:D32)-SUM(M5:M32))</x:f>
        <x:v>PENDENTE</x:v>
      </x:c>
      <x:c r="S32" s="33" t="str">
        <x:f>IF(OR(COUNT(K5:K32)&lt;&gt;A32,COUNT(L5:L32)&lt;&gt;A32),"PENDENTE",SUM(K5:K32)-SUM(L5:L32))</x:f>
        <x:v>PENDENTE</x:v>
      </x:c>
      <x:c r="T32" s="33" t="str">
        <x:f>IF(COUNT(O5:O32)&lt;&gt;A32,"PENDENTE",'Premissas mensais'!$B$16+SUM(O5:O32))</x:f>
        <x:v>PENDENTE</x:v>
      </x:c>
      <x:c r="U32" s="33" t="str">
        <x:f>IF(NOT(ISNUMBER(T32)),"PENDENTE",MAX(0,-T32))</x:f>
        <x:v>PENDENTE</x:v>
      </x:c>
    </x:row>
    <x:row r="33" ht="24" customHeight="1">
      <x:c r="A33" s="23" t="n">
        <x:v>29</x:v>
      </x:c>
      <x:c r="B33" s="32" t="str">
        <x:f>IF('Premissas mensais'!B4="","",EDATE('Premissas mensais'!$B$4,A33-1))</x:f>
      </x:c>
      <x:c r="C33" s="29"/>
      <x:c r="D33" s="33" t="str">
        <x:f>IF(OR(NOT(ISNUMBER(C33)),NOT(ISNUMBER('Premissas mensais'!$B$17))),"PENDENTE",C33*'Premissas mensais'!$B$17)</x:f>
        <x:v>PENDENTE</x:v>
      </x:c>
      <x:c r="E33" s="35"/>
      <x:c r="F33" s="35"/>
      <x:c r="G33" s="35"/>
      <x:c r="H33" s="35"/>
      <x:c r="I33" s="33" t="str">
        <x:f>IF(OR(NOT(ISNUMBER(D33)),NOT(ISNUMBER('Premissas mensais'!$B$13))),"PENDENTE",D33*'Premissas mensais'!$B$13)</x:f>
        <x:v>PENDENTE</x:v>
      </x:c>
      <x:c r="J33" s="33" t="str">
        <x:f>IF(OR('Premissas mensais'!$B$24="PENDENTE",COUNT(D5:D32)&lt;&gt;A33-1),"PENDENTE",SUMIFS($D$5:D32,$A$5:A32,"&gt;="&amp;MAX(1,A33-'Premissas mensais'!$B$14))*(1-'Premissas mensais'!$B$13)/'Premissas mensais'!$B$14)</x:f>
        <x:v>PENDENTE</x:v>
      </x:c>
      <x:c r="K33" s="33" t="str">
        <x:f>IF(NOT(ISNUMBER(J33)),"PENDENTE",J33*'Premissas mensais'!$B$15)</x:f>
        <x:v>PENDENTE</x:v>
      </x:c>
      <x:c r="L33" s="35"/>
      <x:c r="M33" s="33" t="str">
        <x:f>IF(OR(COUNT(I33:L33)&lt;&gt;4,L33&lt;0),"PENDENTE",I33+J33-K33+L33)</x:f>
        <x:v>PENDENTE</x:v>
      </x:c>
      <x:c r="N33" s="33" t="str">
        <x:f>IF('Premissas mensais'!$B$24="PENDENTE","PENDENTE",IF(A33='Premissas mensais'!$B$10,'Premissas mensais'!$B$22*'Premissas mensais'!$B$8,0)+IF(AND(A33&gt;='Premissas mensais'!$B$11,A33&lt;'Premissas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3" s="33" t="str">
        <x:f>IF(OR(COUNT(E33:H33)&lt;&gt;4,NOT(ISNUMBER(M33)),NOT(ISNUMBER(N33))),"PENDENTE",M33-N33-SUM(E33:H33))</x:f>
        <x:v>PENDENTE</x:v>
      </x:c>
      <x:c r="P33" s="35"/>
      <x:c r="Q33" s="23"/>
      <x:c r="R33" s="33" t="str">
        <x:f>IF(OR(COUNT(D5:D33)&lt;&gt;A33,COUNT(M5:M33)&lt;&gt;A33),"PENDENTE",SUM(D5:D33)-SUM(M5:M33))</x:f>
        <x:v>PENDENTE</x:v>
      </x:c>
      <x:c r="S33" s="33" t="str">
        <x:f>IF(OR(COUNT(K5:K33)&lt;&gt;A33,COUNT(L5:L33)&lt;&gt;A33),"PENDENTE",SUM(K5:K33)-SUM(L5:L33))</x:f>
        <x:v>PENDENTE</x:v>
      </x:c>
      <x:c r="T33" s="33" t="str">
        <x:f>IF(COUNT(O5:O33)&lt;&gt;A33,"PENDENTE",'Premissas mensais'!$B$16+SUM(O5:O33))</x:f>
        <x:v>PENDENTE</x:v>
      </x:c>
      <x:c r="U33" s="33" t="str">
        <x:f>IF(NOT(ISNUMBER(T33)),"PENDENTE",MAX(0,-T33))</x:f>
        <x:v>PENDENTE</x:v>
      </x:c>
    </x:row>
    <x:row r="34" ht="24" customHeight="1">
      <x:c r="A34" s="23" t="n">
        <x:v>30</x:v>
      </x:c>
      <x:c r="B34" s="32" t="str">
        <x:f>IF('Premissas mensais'!B4="","",EDATE('Premissas mensais'!$B$4,A34-1))</x:f>
      </x:c>
      <x:c r="C34" s="29"/>
      <x:c r="D34" s="33" t="str">
        <x:f>IF(OR(NOT(ISNUMBER(C34)),NOT(ISNUMBER('Premissas mensais'!$B$17))),"PENDENTE",C34*'Premissas mensais'!$B$17)</x:f>
        <x:v>PENDENTE</x:v>
      </x:c>
      <x:c r="E34" s="35"/>
      <x:c r="F34" s="35"/>
      <x:c r="G34" s="35"/>
      <x:c r="H34" s="35"/>
      <x:c r="I34" s="33" t="str">
        <x:f>IF(OR(NOT(ISNUMBER(D34)),NOT(ISNUMBER('Premissas mensais'!$B$13))),"PENDENTE",D34*'Premissas mensais'!$B$13)</x:f>
        <x:v>PENDENTE</x:v>
      </x:c>
      <x:c r="J34" s="33" t="str">
        <x:f>IF(OR('Premissas mensais'!$B$24="PENDENTE",COUNT(D5:D33)&lt;&gt;A34-1),"PENDENTE",SUMIFS($D$5:D33,$A$5:A33,"&gt;="&amp;MAX(1,A34-'Premissas mensais'!$B$14))*(1-'Premissas mensais'!$B$13)/'Premissas mensais'!$B$14)</x:f>
        <x:v>PENDENTE</x:v>
      </x:c>
      <x:c r="K34" s="33" t="str">
        <x:f>IF(NOT(ISNUMBER(J34)),"PENDENTE",J34*'Premissas mensais'!$B$15)</x:f>
        <x:v>PENDENTE</x:v>
      </x:c>
      <x:c r="L34" s="35"/>
      <x:c r="M34" s="33" t="str">
        <x:f>IF(OR(COUNT(I34:L34)&lt;&gt;4,L34&lt;0),"PENDENTE",I34+J34-K34+L34)</x:f>
        <x:v>PENDENTE</x:v>
      </x:c>
      <x:c r="N34" s="33" t="str">
        <x:f>IF('Premissas mensais'!$B$24="PENDENTE","PENDENTE",IF(A34='Premissas mensais'!$B$10,'Premissas mensais'!$B$22*'Premissas mensais'!$B$8,0)+IF(AND(A34&gt;='Premissas mensais'!$B$11,A34&lt;'Premissas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4" s="33" t="str">
        <x:f>IF(OR(COUNT(E34:H34)&lt;&gt;4,NOT(ISNUMBER(M34)),NOT(ISNUMBER(N34))),"PENDENTE",M34-N34-SUM(E34:H34))</x:f>
        <x:v>PENDENTE</x:v>
      </x:c>
      <x:c r="P34" s="35"/>
      <x:c r="Q34" s="23"/>
      <x:c r="R34" s="33" t="str">
        <x:f>IF(OR(COUNT(D5:D34)&lt;&gt;A34,COUNT(M5:M34)&lt;&gt;A34),"PENDENTE",SUM(D5:D34)-SUM(M5:M34))</x:f>
        <x:v>PENDENTE</x:v>
      </x:c>
      <x:c r="S34" s="33" t="str">
        <x:f>IF(OR(COUNT(K5:K34)&lt;&gt;A34,COUNT(L5:L34)&lt;&gt;A34),"PENDENTE",SUM(K5:K34)-SUM(L5:L34))</x:f>
        <x:v>PENDENTE</x:v>
      </x:c>
      <x:c r="T34" s="33" t="str">
        <x:f>IF(COUNT(O5:O34)&lt;&gt;A34,"PENDENTE",'Premissas mensais'!$B$16+SUM(O5:O34))</x:f>
        <x:v>PENDENTE</x:v>
      </x:c>
      <x:c r="U34" s="33" t="str">
        <x:f>IF(NOT(ISNUMBER(T34)),"PENDENTE",MAX(0,-T34))</x:f>
        <x:v>PENDENTE</x:v>
      </x:c>
    </x:row>
    <x:row r="35" ht="24" customHeight="1">
      <x:c r="A35" s="23" t="n">
        <x:v>31</x:v>
      </x:c>
      <x:c r="B35" s="32" t="str">
        <x:f>IF('Premissas mensais'!B4="","",EDATE('Premissas mensais'!$B$4,A35-1))</x:f>
      </x:c>
      <x:c r="C35" s="29"/>
      <x:c r="D35" s="33" t="str">
        <x:f>IF(OR(NOT(ISNUMBER(C35)),NOT(ISNUMBER('Premissas mensais'!$B$17))),"PENDENTE",C35*'Premissas mensais'!$B$17)</x:f>
        <x:v>PENDENTE</x:v>
      </x:c>
      <x:c r="E35" s="35"/>
      <x:c r="F35" s="35"/>
      <x:c r="G35" s="35"/>
      <x:c r="H35" s="35"/>
      <x:c r="I35" s="33" t="str">
        <x:f>IF(OR(NOT(ISNUMBER(D35)),NOT(ISNUMBER('Premissas mensais'!$B$13))),"PENDENTE",D35*'Premissas mensais'!$B$13)</x:f>
        <x:v>PENDENTE</x:v>
      </x:c>
      <x:c r="J35" s="33" t="str">
        <x:f>IF(OR('Premissas mensais'!$B$24="PENDENTE",COUNT(D5:D34)&lt;&gt;A35-1),"PENDENTE",SUMIFS($D$5:D34,$A$5:A34,"&gt;="&amp;MAX(1,A35-'Premissas mensais'!$B$14))*(1-'Premissas mensais'!$B$13)/'Premissas mensais'!$B$14)</x:f>
        <x:v>PENDENTE</x:v>
      </x:c>
      <x:c r="K35" s="33" t="str">
        <x:f>IF(NOT(ISNUMBER(J35)),"PENDENTE",J35*'Premissas mensais'!$B$15)</x:f>
        <x:v>PENDENTE</x:v>
      </x:c>
      <x:c r="L35" s="35"/>
      <x:c r="M35" s="33" t="str">
        <x:f>IF(OR(COUNT(I35:L35)&lt;&gt;4,L35&lt;0),"PENDENTE",I35+J35-K35+L35)</x:f>
        <x:v>PENDENTE</x:v>
      </x:c>
      <x:c r="N35" s="33" t="str">
        <x:f>IF('Premissas mensais'!$B$24="PENDENTE","PENDENTE",IF(A35='Premissas mensais'!$B$10,'Premissas mensais'!$B$22*'Premissas mensais'!$B$8,0)+IF(AND(A35&gt;='Premissas mensais'!$B$11,A35&lt;'Premissas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5" s="33" t="str">
        <x:f>IF(OR(COUNT(E35:H35)&lt;&gt;4,NOT(ISNUMBER(M35)),NOT(ISNUMBER(N35))),"PENDENTE",M35-N35-SUM(E35:H35))</x:f>
        <x:v>PENDENTE</x:v>
      </x:c>
      <x:c r="P35" s="35"/>
      <x:c r="Q35" s="23"/>
      <x:c r="R35" s="33" t="str">
        <x:f>IF(OR(COUNT(D5:D35)&lt;&gt;A35,COUNT(M5:M35)&lt;&gt;A35),"PENDENTE",SUM(D5:D35)-SUM(M5:M35))</x:f>
        <x:v>PENDENTE</x:v>
      </x:c>
      <x:c r="S35" s="33" t="str">
        <x:f>IF(OR(COUNT(K5:K35)&lt;&gt;A35,COUNT(L5:L35)&lt;&gt;A35),"PENDENTE",SUM(K5:K35)-SUM(L5:L35))</x:f>
        <x:v>PENDENTE</x:v>
      </x:c>
      <x:c r="T35" s="33" t="str">
        <x:f>IF(COUNT(O5:O35)&lt;&gt;A35,"PENDENTE",'Premissas mensais'!$B$16+SUM(O5:O35))</x:f>
        <x:v>PENDENTE</x:v>
      </x:c>
      <x:c r="U35" s="33" t="str">
        <x:f>IF(NOT(ISNUMBER(T35)),"PENDENTE",MAX(0,-T35))</x:f>
        <x:v>PENDENTE</x:v>
      </x:c>
    </x:row>
    <x:row r="36" ht="24" customHeight="1">
      <x:c r="A36" s="23" t="n">
        <x:v>32</x:v>
      </x:c>
      <x:c r="B36" s="32" t="str">
        <x:f>IF('Premissas mensais'!B4="","",EDATE('Premissas mensais'!$B$4,A36-1))</x:f>
      </x:c>
      <x:c r="C36" s="29"/>
      <x:c r="D36" s="33" t="str">
        <x:f>IF(OR(NOT(ISNUMBER(C36)),NOT(ISNUMBER('Premissas mensais'!$B$17))),"PENDENTE",C36*'Premissas mensais'!$B$17)</x:f>
        <x:v>PENDENTE</x:v>
      </x:c>
      <x:c r="E36" s="35"/>
      <x:c r="F36" s="35"/>
      <x:c r="G36" s="35"/>
      <x:c r="H36" s="35"/>
      <x:c r="I36" s="33" t="str">
        <x:f>IF(OR(NOT(ISNUMBER(D36)),NOT(ISNUMBER('Premissas mensais'!$B$13))),"PENDENTE",D36*'Premissas mensais'!$B$13)</x:f>
        <x:v>PENDENTE</x:v>
      </x:c>
      <x:c r="J36" s="33" t="str">
        <x:f>IF(OR('Premissas mensais'!$B$24="PENDENTE",COUNT(D5:D35)&lt;&gt;A36-1),"PENDENTE",SUMIFS($D$5:D35,$A$5:A35,"&gt;="&amp;MAX(1,A36-'Premissas mensais'!$B$14))*(1-'Premissas mensais'!$B$13)/'Premissas mensais'!$B$14)</x:f>
        <x:v>PENDENTE</x:v>
      </x:c>
      <x:c r="K36" s="33" t="str">
        <x:f>IF(NOT(ISNUMBER(J36)),"PENDENTE",J36*'Premissas mensais'!$B$15)</x:f>
        <x:v>PENDENTE</x:v>
      </x:c>
      <x:c r="L36" s="35"/>
      <x:c r="M36" s="33" t="str">
        <x:f>IF(OR(COUNT(I36:L36)&lt;&gt;4,L36&lt;0),"PENDENTE",I36+J36-K36+L36)</x:f>
        <x:v>PENDENTE</x:v>
      </x:c>
      <x:c r="N36" s="33" t="str">
        <x:f>IF('Premissas mensais'!$B$24="PENDENTE","PENDENTE",IF(A36='Premissas mensais'!$B$10,'Premissas mensais'!$B$22*'Premissas mensais'!$B$8,0)+IF(AND(A36&gt;='Premissas mensais'!$B$11,A36&lt;'Premissas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6" s="33" t="str">
        <x:f>IF(OR(COUNT(E36:H36)&lt;&gt;4,NOT(ISNUMBER(M36)),NOT(ISNUMBER(N36))),"PENDENTE",M36-N36-SUM(E36:H36))</x:f>
        <x:v>PENDENTE</x:v>
      </x:c>
      <x:c r="P36" s="35"/>
      <x:c r="Q36" s="23"/>
      <x:c r="R36" s="33" t="str">
        <x:f>IF(OR(COUNT(D5:D36)&lt;&gt;A36,COUNT(M5:M36)&lt;&gt;A36),"PENDENTE",SUM(D5:D36)-SUM(M5:M36))</x:f>
        <x:v>PENDENTE</x:v>
      </x:c>
      <x:c r="S36" s="33" t="str">
        <x:f>IF(OR(COUNT(K5:K36)&lt;&gt;A36,COUNT(L5:L36)&lt;&gt;A36),"PENDENTE",SUM(K5:K36)-SUM(L5:L36))</x:f>
        <x:v>PENDENTE</x:v>
      </x:c>
      <x:c r="T36" s="33" t="str">
        <x:f>IF(COUNT(O5:O36)&lt;&gt;A36,"PENDENTE",'Premissas mensais'!$B$16+SUM(O5:O36))</x:f>
        <x:v>PENDENTE</x:v>
      </x:c>
      <x:c r="U36" s="33" t="str">
        <x:f>IF(NOT(ISNUMBER(T36)),"PENDENTE",MAX(0,-T36))</x:f>
        <x:v>PENDENTE</x:v>
      </x:c>
    </x:row>
    <x:row r="37" ht="24" customHeight="1">
      <x:c r="A37" s="23" t="n">
        <x:v>33</x:v>
      </x:c>
      <x:c r="B37" s="32" t="str">
        <x:f>IF('Premissas mensais'!B4="","",EDATE('Premissas mensais'!$B$4,A37-1))</x:f>
      </x:c>
      <x:c r="C37" s="29"/>
      <x:c r="D37" s="33" t="str">
        <x:f>IF(OR(NOT(ISNUMBER(C37)),NOT(ISNUMBER('Premissas mensais'!$B$17))),"PENDENTE",C37*'Premissas mensais'!$B$17)</x:f>
        <x:v>PENDENTE</x:v>
      </x:c>
      <x:c r="E37" s="35"/>
      <x:c r="F37" s="35"/>
      <x:c r="G37" s="35"/>
      <x:c r="H37" s="35"/>
      <x:c r="I37" s="33" t="str">
        <x:f>IF(OR(NOT(ISNUMBER(D37)),NOT(ISNUMBER('Premissas mensais'!$B$13))),"PENDENTE",D37*'Premissas mensais'!$B$13)</x:f>
        <x:v>PENDENTE</x:v>
      </x:c>
      <x:c r="J37" s="33" t="str">
        <x:f>IF(OR('Premissas mensais'!$B$24="PENDENTE",COUNT(D5:D36)&lt;&gt;A37-1),"PENDENTE",SUMIFS($D$5:D36,$A$5:A36,"&gt;="&amp;MAX(1,A37-'Premissas mensais'!$B$14))*(1-'Premissas mensais'!$B$13)/'Premissas mensais'!$B$14)</x:f>
        <x:v>PENDENTE</x:v>
      </x:c>
      <x:c r="K37" s="33" t="str">
        <x:f>IF(NOT(ISNUMBER(J37)),"PENDENTE",J37*'Premissas mensais'!$B$15)</x:f>
        <x:v>PENDENTE</x:v>
      </x:c>
      <x:c r="L37" s="35"/>
      <x:c r="M37" s="33" t="str">
        <x:f>IF(OR(COUNT(I37:L37)&lt;&gt;4,L37&lt;0),"PENDENTE",I37+J37-K37+L37)</x:f>
        <x:v>PENDENTE</x:v>
      </x:c>
      <x:c r="N37" s="33" t="str">
        <x:f>IF('Premissas mensais'!$B$24="PENDENTE","PENDENTE",IF(A37='Premissas mensais'!$B$10,'Premissas mensais'!$B$22*'Premissas mensais'!$B$8,0)+IF(AND(A37&gt;='Premissas mensais'!$B$11,A37&lt;'Premissas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7" s="33" t="str">
        <x:f>IF(OR(COUNT(E37:H37)&lt;&gt;4,NOT(ISNUMBER(M37)),NOT(ISNUMBER(N37))),"PENDENTE",M37-N37-SUM(E37:H37))</x:f>
        <x:v>PENDENTE</x:v>
      </x:c>
      <x:c r="P37" s="35"/>
      <x:c r="Q37" s="23"/>
      <x:c r="R37" s="33" t="str">
        <x:f>IF(OR(COUNT(D5:D37)&lt;&gt;A37,COUNT(M5:M37)&lt;&gt;A37),"PENDENTE",SUM(D5:D37)-SUM(M5:M37))</x:f>
        <x:v>PENDENTE</x:v>
      </x:c>
      <x:c r="S37" s="33" t="str">
        <x:f>IF(OR(COUNT(K5:K37)&lt;&gt;A37,COUNT(L5:L37)&lt;&gt;A37),"PENDENTE",SUM(K5:K37)-SUM(L5:L37))</x:f>
        <x:v>PENDENTE</x:v>
      </x:c>
      <x:c r="T37" s="33" t="str">
        <x:f>IF(COUNT(O5:O37)&lt;&gt;A37,"PENDENTE",'Premissas mensais'!$B$16+SUM(O5:O37))</x:f>
        <x:v>PENDENTE</x:v>
      </x:c>
      <x:c r="U37" s="33" t="str">
        <x:f>IF(NOT(ISNUMBER(T37)),"PENDENTE",MAX(0,-T37))</x:f>
        <x:v>PENDENTE</x:v>
      </x:c>
    </x:row>
    <x:row r="38" ht="24" customHeight="1">
      <x:c r="A38" s="23" t="n">
        <x:v>34</x:v>
      </x:c>
      <x:c r="B38" s="32" t="str">
        <x:f>IF('Premissas mensais'!B4="","",EDATE('Premissas mensais'!$B$4,A38-1))</x:f>
      </x:c>
      <x:c r="C38" s="29"/>
      <x:c r="D38" s="33" t="str">
        <x:f>IF(OR(NOT(ISNUMBER(C38)),NOT(ISNUMBER('Premissas mensais'!$B$17))),"PENDENTE",C38*'Premissas mensais'!$B$17)</x:f>
        <x:v>PENDENTE</x:v>
      </x:c>
      <x:c r="E38" s="35"/>
      <x:c r="F38" s="35"/>
      <x:c r="G38" s="35"/>
      <x:c r="H38" s="35"/>
      <x:c r="I38" s="33" t="str">
        <x:f>IF(OR(NOT(ISNUMBER(D38)),NOT(ISNUMBER('Premissas mensais'!$B$13))),"PENDENTE",D38*'Premissas mensais'!$B$13)</x:f>
        <x:v>PENDENTE</x:v>
      </x:c>
      <x:c r="J38" s="33" t="str">
        <x:f>IF(OR('Premissas mensais'!$B$24="PENDENTE",COUNT(D5:D37)&lt;&gt;A38-1),"PENDENTE",SUMIFS($D$5:D37,$A$5:A37,"&gt;="&amp;MAX(1,A38-'Premissas mensais'!$B$14))*(1-'Premissas mensais'!$B$13)/'Premissas mensais'!$B$14)</x:f>
        <x:v>PENDENTE</x:v>
      </x:c>
      <x:c r="K38" s="33" t="str">
        <x:f>IF(NOT(ISNUMBER(J38)),"PENDENTE",J38*'Premissas mensais'!$B$15)</x:f>
        <x:v>PENDENTE</x:v>
      </x:c>
      <x:c r="L38" s="35"/>
      <x:c r="M38" s="33" t="str">
        <x:f>IF(OR(COUNT(I38:L38)&lt;&gt;4,L38&lt;0),"PENDENTE",I38+J38-K38+L38)</x:f>
        <x:v>PENDENTE</x:v>
      </x:c>
      <x:c r="N38" s="33" t="str">
        <x:f>IF('Premissas mensais'!$B$24="PENDENTE","PENDENTE",IF(A38='Premissas mensais'!$B$10,'Premissas mensais'!$B$22*'Premissas mensais'!$B$8,0)+IF(AND(A38&gt;='Premissas mensais'!$B$11,A38&lt;'Premissas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8" s="33" t="str">
        <x:f>IF(OR(COUNT(E38:H38)&lt;&gt;4,NOT(ISNUMBER(M38)),NOT(ISNUMBER(N38))),"PENDENTE",M38-N38-SUM(E38:H38))</x:f>
        <x:v>PENDENTE</x:v>
      </x:c>
      <x:c r="P38" s="35"/>
      <x:c r="Q38" s="23"/>
      <x:c r="R38" s="33" t="str">
        <x:f>IF(OR(COUNT(D5:D38)&lt;&gt;A38,COUNT(M5:M38)&lt;&gt;A38),"PENDENTE",SUM(D5:D38)-SUM(M5:M38))</x:f>
        <x:v>PENDENTE</x:v>
      </x:c>
      <x:c r="S38" s="33" t="str">
        <x:f>IF(OR(COUNT(K5:K38)&lt;&gt;A38,COUNT(L5:L38)&lt;&gt;A38),"PENDENTE",SUM(K5:K38)-SUM(L5:L38))</x:f>
        <x:v>PENDENTE</x:v>
      </x:c>
      <x:c r="T38" s="33" t="str">
        <x:f>IF(COUNT(O5:O38)&lt;&gt;A38,"PENDENTE",'Premissas mensais'!$B$16+SUM(O5:O38))</x:f>
        <x:v>PENDENTE</x:v>
      </x:c>
      <x:c r="U38" s="33" t="str">
        <x:f>IF(NOT(ISNUMBER(T38)),"PENDENTE",MAX(0,-T38))</x:f>
        <x:v>PENDENTE</x:v>
      </x:c>
    </x:row>
    <x:row r="39" ht="24" customHeight="1">
      <x:c r="A39" s="23" t="n">
        <x:v>35</x:v>
      </x:c>
      <x:c r="B39" s="32" t="str">
        <x:f>IF('Premissas mensais'!B4="","",EDATE('Premissas mensais'!$B$4,A39-1))</x:f>
      </x:c>
      <x:c r="C39" s="29"/>
      <x:c r="D39" s="33" t="str">
        <x:f>IF(OR(NOT(ISNUMBER(C39)),NOT(ISNUMBER('Premissas mensais'!$B$17))),"PENDENTE",C39*'Premissas mensais'!$B$17)</x:f>
        <x:v>PENDENTE</x:v>
      </x:c>
      <x:c r="E39" s="35"/>
      <x:c r="F39" s="35"/>
      <x:c r="G39" s="35"/>
      <x:c r="H39" s="35"/>
      <x:c r="I39" s="33" t="str">
        <x:f>IF(OR(NOT(ISNUMBER(D39)),NOT(ISNUMBER('Premissas mensais'!$B$13))),"PENDENTE",D39*'Premissas mensais'!$B$13)</x:f>
        <x:v>PENDENTE</x:v>
      </x:c>
      <x:c r="J39" s="33" t="str">
        <x:f>IF(OR('Premissas mensais'!$B$24="PENDENTE",COUNT(D5:D38)&lt;&gt;A39-1),"PENDENTE",SUMIFS($D$5:D38,$A$5:A38,"&gt;="&amp;MAX(1,A39-'Premissas mensais'!$B$14))*(1-'Premissas mensais'!$B$13)/'Premissas mensais'!$B$14)</x:f>
        <x:v>PENDENTE</x:v>
      </x:c>
      <x:c r="K39" s="33" t="str">
        <x:f>IF(NOT(ISNUMBER(J39)),"PENDENTE",J39*'Premissas mensais'!$B$15)</x:f>
        <x:v>PENDENTE</x:v>
      </x:c>
      <x:c r="L39" s="35"/>
      <x:c r="M39" s="33" t="str">
        <x:f>IF(OR(COUNT(I39:L39)&lt;&gt;4,L39&lt;0),"PENDENTE",I39+J39-K39+L39)</x:f>
        <x:v>PENDENTE</x:v>
      </x:c>
      <x:c r="N39" s="33" t="str">
        <x:f>IF('Premissas mensais'!$B$24="PENDENTE","PENDENTE",IF(A39='Premissas mensais'!$B$10,'Premissas mensais'!$B$22*'Premissas mensais'!$B$8,0)+IF(AND(A39&gt;='Premissas mensais'!$B$11,A39&lt;'Premissas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39" s="33" t="str">
        <x:f>IF(OR(COUNT(E39:H39)&lt;&gt;4,NOT(ISNUMBER(M39)),NOT(ISNUMBER(N39))),"PENDENTE",M39-N39-SUM(E39:H39))</x:f>
        <x:v>PENDENTE</x:v>
      </x:c>
      <x:c r="P39" s="35"/>
      <x:c r="Q39" s="23"/>
      <x:c r="R39" s="33" t="str">
        <x:f>IF(OR(COUNT(D5:D39)&lt;&gt;A39,COUNT(M5:M39)&lt;&gt;A39),"PENDENTE",SUM(D5:D39)-SUM(M5:M39))</x:f>
        <x:v>PENDENTE</x:v>
      </x:c>
      <x:c r="S39" s="33" t="str">
        <x:f>IF(OR(COUNT(K5:K39)&lt;&gt;A39,COUNT(L5:L39)&lt;&gt;A39),"PENDENTE",SUM(K5:K39)-SUM(L5:L39))</x:f>
        <x:v>PENDENTE</x:v>
      </x:c>
      <x:c r="T39" s="33" t="str">
        <x:f>IF(COUNT(O5:O39)&lt;&gt;A39,"PENDENTE",'Premissas mensais'!$B$16+SUM(O5:O39))</x:f>
        <x:v>PENDENTE</x:v>
      </x:c>
      <x:c r="U39" s="33" t="str">
        <x:f>IF(NOT(ISNUMBER(T39)),"PENDENTE",MAX(0,-T39))</x:f>
        <x:v>PENDENTE</x:v>
      </x:c>
    </x:row>
    <x:row r="40" ht="24" customHeight="1">
      <x:c r="A40" s="23" t="n">
        <x:v>36</x:v>
      </x:c>
      <x:c r="B40" s="32" t="str">
        <x:f>IF('Premissas mensais'!B4="","",EDATE('Premissas mensais'!$B$4,A40-1))</x:f>
      </x:c>
      <x:c r="C40" s="29"/>
      <x:c r="D40" s="33" t="str">
        <x:f>IF(OR(NOT(ISNUMBER(C40)),NOT(ISNUMBER('Premissas mensais'!$B$17))),"PENDENTE",C40*'Premissas mensais'!$B$17)</x:f>
        <x:v>PENDENTE</x:v>
      </x:c>
      <x:c r="E40" s="35"/>
      <x:c r="F40" s="35"/>
      <x:c r="G40" s="35"/>
      <x:c r="H40" s="35"/>
      <x:c r="I40" s="33" t="str">
        <x:f>IF(OR(NOT(ISNUMBER(D40)),NOT(ISNUMBER('Premissas mensais'!$B$13))),"PENDENTE",D40*'Premissas mensais'!$B$13)</x:f>
        <x:v>PENDENTE</x:v>
      </x:c>
      <x:c r="J40" s="33" t="str">
        <x:f>IF(OR('Premissas mensais'!$B$24="PENDENTE",COUNT(D5:D39)&lt;&gt;A40-1),"PENDENTE",SUMIFS($D$5:D39,$A$5:A39,"&gt;="&amp;MAX(1,A40-'Premissas mensais'!$B$14))*(1-'Premissas mensais'!$B$13)/'Premissas mensais'!$B$14)</x:f>
        <x:v>PENDENTE</x:v>
      </x:c>
      <x:c r="K40" s="33" t="str">
        <x:f>IF(NOT(ISNUMBER(J40)),"PENDENTE",J40*'Premissas mensais'!$B$15)</x:f>
        <x:v>PENDENTE</x:v>
      </x:c>
      <x:c r="L40" s="35"/>
      <x:c r="M40" s="33" t="str">
        <x:f>IF(OR(COUNT(I40:L40)&lt;&gt;4,L40&lt;0),"PENDENTE",I40+J40-K40+L40)</x:f>
        <x:v>PENDENTE</x:v>
      </x:c>
      <x:c r="N40" s="33" t="str">
        <x:f>IF('Premissas mensais'!$B$24="PENDENTE","PENDENTE",IF(A40='Premissas mensais'!$B$10,'Premissas mensais'!$B$22*'Premissas mensais'!$B$8,0)+IF(AND(A40&gt;='Premissas mensais'!$B$11,A40&lt;'Premissas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0" s="33" t="str">
        <x:f>IF(OR(COUNT(E40:H40)&lt;&gt;4,NOT(ISNUMBER(M40)),NOT(ISNUMBER(N40))),"PENDENTE",M40-N40-SUM(E40:H40))</x:f>
        <x:v>PENDENTE</x:v>
      </x:c>
      <x:c r="P40" s="35"/>
      <x:c r="Q40" s="23"/>
      <x:c r="R40" s="33" t="str">
        <x:f>IF(OR(COUNT(D5:D40)&lt;&gt;A40,COUNT(M5:M40)&lt;&gt;A40),"PENDENTE",SUM(D5:D40)-SUM(M5:M40))</x:f>
        <x:v>PENDENTE</x:v>
      </x:c>
      <x:c r="S40" s="33" t="str">
        <x:f>IF(OR(COUNT(K5:K40)&lt;&gt;A40,COUNT(L5:L40)&lt;&gt;A40),"PENDENTE",SUM(K5:K40)-SUM(L5:L40))</x:f>
        <x:v>PENDENTE</x:v>
      </x:c>
      <x:c r="T40" s="33" t="str">
        <x:f>IF(COUNT(O5:O40)&lt;&gt;A40,"PENDENTE",'Premissas mensais'!$B$16+SUM(O5:O40))</x:f>
        <x:v>PENDENTE</x:v>
      </x:c>
      <x:c r="U40" s="33" t="str">
        <x:f>IF(NOT(ISNUMBER(T40)),"PENDENTE",MAX(0,-T40))</x:f>
        <x:v>PENDENTE</x:v>
      </x:c>
    </x:row>
    <x:row r="41" ht="24" customHeight="1">
      <x:c r="A41" s="23" t="n">
        <x:v>37</x:v>
      </x:c>
      <x:c r="B41" s="32" t="str">
        <x:f>IF('Premissas mensais'!B4="","",EDATE('Premissas mensais'!$B$4,A41-1))</x:f>
      </x:c>
      <x:c r="C41" s="29"/>
      <x:c r="D41" s="33" t="str">
        <x:f>IF(OR(NOT(ISNUMBER(C41)),NOT(ISNUMBER('Premissas mensais'!$B$17))),"PENDENTE",C41*'Premissas mensais'!$B$17)</x:f>
        <x:v>PENDENTE</x:v>
      </x:c>
      <x:c r="E41" s="35"/>
      <x:c r="F41" s="35"/>
      <x:c r="G41" s="35"/>
      <x:c r="H41" s="35"/>
      <x:c r="I41" s="33" t="str">
        <x:f>IF(OR(NOT(ISNUMBER(D41)),NOT(ISNUMBER('Premissas mensais'!$B$13))),"PENDENTE",D41*'Premissas mensais'!$B$13)</x:f>
        <x:v>PENDENTE</x:v>
      </x:c>
      <x:c r="J41" s="33" t="str">
        <x:f>IF(OR('Premissas mensais'!$B$24="PENDENTE",COUNT(D5:D40)&lt;&gt;A41-1),"PENDENTE",SUMIFS($D$5:D40,$A$5:A40,"&gt;="&amp;MAX(1,A41-'Premissas mensais'!$B$14))*(1-'Premissas mensais'!$B$13)/'Premissas mensais'!$B$14)</x:f>
        <x:v>PENDENTE</x:v>
      </x:c>
      <x:c r="K41" s="33" t="str">
        <x:f>IF(NOT(ISNUMBER(J41)),"PENDENTE",J41*'Premissas mensais'!$B$15)</x:f>
        <x:v>PENDENTE</x:v>
      </x:c>
      <x:c r="L41" s="35"/>
      <x:c r="M41" s="33" t="str">
        <x:f>IF(OR(COUNT(I41:L41)&lt;&gt;4,L41&lt;0),"PENDENTE",I41+J41-K41+L41)</x:f>
        <x:v>PENDENTE</x:v>
      </x:c>
      <x:c r="N41" s="33" t="str">
        <x:f>IF('Premissas mensais'!$B$24="PENDENTE","PENDENTE",IF(A41='Premissas mensais'!$B$10,'Premissas mensais'!$B$22*'Premissas mensais'!$B$8,0)+IF(AND(A41&gt;='Premissas mensais'!$B$11,A41&lt;'Premissas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1" s="33" t="str">
        <x:f>IF(OR(COUNT(E41:H41)&lt;&gt;4,NOT(ISNUMBER(M41)),NOT(ISNUMBER(N41))),"PENDENTE",M41-N41-SUM(E41:H41))</x:f>
        <x:v>PENDENTE</x:v>
      </x:c>
      <x:c r="P41" s="35"/>
      <x:c r="Q41" s="23"/>
      <x:c r="R41" s="33" t="str">
        <x:f>IF(OR(COUNT(D5:D41)&lt;&gt;A41,COUNT(M5:M41)&lt;&gt;A41),"PENDENTE",SUM(D5:D41)-SUM(M5:M41))</x:f>
        <x:v>PENDENTE</x:v>
      </x:c>
      <x:c r="S41" s="33" t="str">
        <x:f>IF(OR(COUNT(K5:K41)&lt;&gt;A41,COUNT(L5:L41)&lt;&gt;A41),"PENDENTE",SUM(K5:K41)-SUM(L5:L41))</x:f>
        <x:v>PENDENTE</x:v>
      </x:c>
      <x:c r="T41" s="33" t="str">
        <x:f>IF(COUNT(O5:O41)&lt;&gt;A41,"PENDENTE",'Premissas mensais'!$B$16+SUM(O5:O41))</x:f>
        <x:v>PENDENTE</x:v>
      </x:c>
      <x:c r="U41" s="33" t="str">
        <x:f>IF(NOT(ISNUMBER(T41)),"PENDENTE",MAX(0,-T41))</x:f>
        <x:v>PENDENTE</x:v>
      </x:c>
    </x:row>
    <x:row r="42" ht="24" customHeight="1">
      <x:c r="A42" s="23" t="n">
        <x:v>38</x:v>
      </x:c>
      <x:c r="B42" s="32" t="str">
        <x:f>IF('Premissas mensais'!B4="","",EDATE('Premissas mensais'!$B$4,A42-1))</x:f>
      </x:c>
      <x:c r="C42" s="29"/>
      <x:c r="D42" s="33" t="str">
        <x:f>IF(OR(NOT(ISNUMBER(C42)),NOT(ISNUMBER('Premissas mensais'!$B$17))),"PENDENTE",C42*'Premissas mensais'!$B$17)</x:f>
        <x:v>PENDENTE</x:v>
      </x:c>
      <x:c r="E42" s="35"/>
      <x:c r="F42" s="35"/>
      <x:c r="G42" s="35"/>
      <x:c r="H42" s="35"/>
      <x:c r="I42" s="33" t="str">
        <x:f>IF(OR(NOT(ISNUMBER(D42)),NOT(ISNUMBER('Premissas mensais'!$B$13))),"PENDENTE",D42*'Premissas mensais'!$B$13)</x:f>
        <x:v>PENDENTE</x:v>
      </x:c>
      <x:c r="J42" s="33" t="str">
        <x:f>IF(OR('Premissas mensais'!$B$24="PENDENTE",COUNT(D5:D41)&lt;&gt;A42-1),"PENDENTE",SUMIFS($D$5:D41,$A$5:A41,"&gt;="&amp;MAX(1,A42-'Premissas mensais'!$B$14))*(1-'Premissas mensais'!$B$13)/'Premissas mensais'!$B$14)</x:f>
        <x:v>PENDENTE</x:v>
      </x:c>
      <x:c r="K42" s="33" t="str">
        <x:f>IF(NOT(ISNUMBER(J42)),"PENDENTE",J42*'Premissas mensais'!$B$15)</x:f>
        <x:v>PENDENTE</x:v>
      </x:c>
      <x:c r="L42" s="35"/>
      <x:c r="M42" s="33" t="str">
        <x:f>IF(OR(COUNT(I42:L42)&lt;&gt;4,L42&lt;0),"PENDENTE",I42+J42-K42+L42)</x:f>
        <x:v>PENDENTE</x:v>
      </x:c>
      <x:c r="N42" s="33" t="str">
        <x:f>IF('Premissas mensais'!$B$24="PENDENTE","PENDENTE",IF(A42='Premissas mensais'!$B$10,'Premissas mensais'!$B$22*'Premissas mensais'!$B$8,0)+IF(AND(A42&gt;='Premissas mensais'!$B$11,A42&lt;'Premissas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2" s="33" t="str">
        <x:f>IF(OR(COUNT(E42:H42)&lt;&gt;4,NOT(ISNUMBER(M42)),NOT(ISNUMBER(N42))),"PENDENTE",M42-N42-SUM(E42:H42))</x:f>
        <x:v>PENDENTE</x:v>
      </x:c>
      <x:c r="P42" s="35"/>
      <x:c r="Q42" s="23"/>
      <x:c r="R42" s="33" t="str">
        <x:f>IF(OR(COUNT(D5:D42)&lt;&gt;A42,COUNT(M5:M42)&lt;&gt;A42),"PENDENTE",SUM(D5:D42)-SUM(M5:M42))</x:f>
        <x:v>PENDENTE</x:v>
      </x:c>
      <x:c r="S42" s="33" t="str">
        <x:f>IF(OR(COUNT(K5:K42)&lt;&gt;A42,COUNT(L5:L42)&lt;&gt;A42),"PENDENTE",SUM(K5:K42)-SUM(L5:L42))</x:f>
        <x:v>PENDENTE</x:v>
      </x:c>
      <x:c r="T42" s="33" t="str">
        <x:f>IF(COUNT(O5:O42)&lt;&gt;A42,"PENDENTE",'Premissas mensais'!$B$16+SUM(O5:O42))</x:f>
        <x:v>PENDENTE</x:v>
      </x:c>
      <x:c r="U42" s="33" t="str">
        <x:f>IF(NOT(ISNUMBER(T42)),"PENDENTE",MAX(0,-T42))</x:f>
        <x:v>PENDENTE</x:v>
      </x:c>
    </x:row>
    <x:row r="43" ht="24" customHeight="1">
      <x:c r="A43" s="23" t="n">
        <x:v>39</x:v>
      </x:c>
      <x:c r="B43" s="32" t="str">
        <x:f>IF('Premissas mensais'!B4="","",EDATE('Premissas mensais'!$B$4,A43-1))</x:f>
      </x:c>
      <x:c r="C43" s="29"/>
      <x:c r="D43" s="33" t="str">
        <x:f>IF(OR(NOT(ISNUMBER(C43)),NOT(ISNUMBER('Premissas mensais'!$B$17))),"PENDENTE",C43*'Premissas mensais'!$B$17)</x:f>
        <x:v>PENDENTE</x:v>
      </x:c>
      <x:c r="E43" s="35"/>
      <x:c r="F43" s="35"/>
      <x:c r="G43" s="35"/>
      <x:c r="H43" s="35"/>
      <x:c r="I43" s="33" t="str">
        <x:f>IF(OR(NOT(ISNUMBER(D43)),NOT(ISNUMBER('Premissas mensais'!$B$13))),"PENDENTE",D43*'Premissas mensais'!$B$13)</x:f>
        <x:v>PENDENTE</x:v>
      </x:c>
      <x:c r="J43" s="33" t="str">
        <x:f>IF(OR('Premissas mensais'!$B$24="PENDENTE",COUNT(D5:D42)&lt;&gt;A43-1),"PENDENTE",SUMIFS($D$5:D42,$A$5:A42,"&gt;="&amp;MAX(1,A43-'Premissas mensais'!$B$14))*(1-'Premissas mensais'!$B$13)/'Premissas mensais'!$B$14)</x:f>
        <x:v>PENDENTE</x:v>
      </x:c>
      <x:c r="K43" s="33" t="str">
        <x:f>IF(NOT(ISNUMBER(J43)),"PENDENTE",J43*'Premissas mensais'!$B$15)</x:f>
        <x:v>PENDENTE</x:v>
      </x:c>
      <x:c r="L43" s="35"/>
      <x:c r="M43" s="33" t="str">
        <x:f>IF(OR(COUNT(I43:L43)&lt;&gt;4,L43&lt;0),"PENDENTE",I43+J43-K43+L43)</x:f>
        <x:v>PENDENTE</x:v>
      </x:c>
      <x:c r="N43" s="33" t="str">
        <x:f>IF('Premissas mensais'!$B$24="PENDENTE","PENDENTE",IF(A43='Premissas mensais'!$B$10,'Premissas mensais'!$B$22*'Premissas mensais'!$B$8,0)+IF(AND(A43&gt;='Premissas mensais'!$B$11,A43&lt;'Premissas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3" s="33" t="str">
        <x:f>IF(OR(COUNT(E43:H43)&lt;&gt;4,NOT(ISNUMBER(M43)),NOT(ISNUMBER(N43))),"PENDENTE",M43-N43-SUM(E43:H43))</x:f>
        <x:v>PENDENTE</x:v>
      </x:c>
      <x:c r="P43" s="35"/>
      <x:c r="Q43" s="23"/>
      <x:c r="R43" s="33" t="str">
        <x:f>IF(OR(COUNT(D5:D43)&lt;&gt;A43,COUNT(M5:M43)&lt;&gt;A43),"PENDENTE",SUM(D5:D43)-SUM(M5:M43))</x:f>
        <x:v>PENDENTE</x:v>
      </x:c>
      <x:c r="S43" s="33" t="str">
        <x:f>IF(OR(COUNT(K5:K43)&lt;&gt;A43,COUNT(L5:L43)&lt;&gt;A43),"PENDENTE",SUM(K5:K43)-SUM(L5:L43))</x:f>
        <x:v>PENDENTE</x:v>
      </x:c>
      <x:c r="T43" s="33" t="str">
        <x:f>IF(COUNT(O5:O43)&lt;&gt;A43,"PENDENTE",'Premissas mensais'!$B$16+SUM(O5:O43))</x:f>
        <x:v>PENDENTE</x:v>
      </x:c>
      <x:c r="U43" s="33" t="str">
        <x:f>IF(NOT(ISNUMBER(T43)),"PENDENTE",MAX(0,-T43))</x:f>
        <x:v>PENDENTE</x:v>
      </x:c>
    </x:row>
    <x:row r="44" ht="24" customHeight="1">
      <x:c r="A44" s="23" t="n">
        <x:v>40</x:v>
      </x:c>
      <x:c r="B44" s="32" t="str">
        <x:f>IF('Premissas mensais'!B4="","",EDATE('Premissas mensais'!$B$4,A44-1))</x:f>
      </x:c>
      <x:c r="C44" s="29"/>
      <x:c r="D44" s="33" t="str">
        <x:f>IF(OR(NOT(ISNUMBER(C44)),NOT(ISNUMBER('Premissas mensais'!$B$17))),"PENDENTE",C44*'Premissas mensais'!$B$17)</x:f>
        <x:v>PENDENTE</x:v>
      </x:c>
      <x:c r="E44" s="35"/>
      <x:c r="F44" s="35"/>
      <x:c r="G44" s="35"/>
      <x:c r="H44" s="35"/>
      <x:c r="I44" s="33" t="str">
        <x:f>IF(OR(NOT(ISNUMBER(D44)),NOT(ISNUMBER('Premissas mensais'!$B$13))),"PENDENTE",D44*'Premissas mensais'!$B$13)</x:f>
        <x:v>PENDENTE</x:v>
      </x:c>
      <x:c r="J44" s="33" t="str">
        <x:f>IF(OR('Premissas mensais'!$B$24="PENDENTE",COUNT(D5:D43)&lt;&gt;A44-1),"PENDENTE",SUMIFS($D$5:D43,$A$5:A43,"&gt;="&amp;MAX(1,A44-'Premissas mensais'!$B$14))*(1-'Premissas mensais'!$B$13)/'Premissas mensais'!$B$14)</x:f>
        <x:v>PENDENTE</x:v>
      </x:c>
      <x:c r="K44" s="33" t="str">
        <x:f>IF(NOT(ISNUMBER(J44)),"PENDENTE",J44*'Premissas mensais'!$B$15)</x:f>
        <x:v>PENDENTE</x:v>
      </x:c>
      <x:c r="L44" s="35"/>
      <x:c r="M44" s="33" t="str">
        <x:f>IF(OR(COUNT(I44:L44)&lt;&gt;4,L44&lt;0),"PENDENTE",I44+J44-K44+L44)</x:f>
        <x:v>PENDENTE</x:v>
      </x:c>
      <x:c r="N44" s="33" t="str">
        <x:f>IF('Premissas mensais'!$B$24="PENDENTE","PENDENTE",IF(A44='Premissas mensais'!$B$10,'Premissas mensais'!$B$22*'Premissas mensais'!$B$8,0)+IF(AND(A44&gt;='Premissas mensais'!$B$11,A44&lt;'Premissas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4" s="33" t="str">
        <x:f>IF(OR(COUNT(E44:H44)&lt;&gt;4,NOT(ISNUMBER(M44)),NOT(ISNUMBER(N44))),"PENDENTE",M44-N44-SUM(E44:H44))</x:f>
        <x:v>PENDENTE</x:v>
      </x:c>
      <x:c r="P44" s="35"/>
      <x:c r="Q44" s="23"/>
      <x:c r="R44" s="33" t="str">
        <x:f>IF(OR(COUNT(D5:D44)&lt;&gt;A44,COUNT(M5:M44)&lt;&gt;A44),"PENDENTE",SUM(D5:D44)-SUM(M5:M44))</x:f>
        <x:v>PENDENTE</x:v>
      </x:c>
      <x:c r="S44" s="33" t="str">
        <x:f>IF(OR(COUNT(K5:K44)&lt;&gt;A44,COUNT(L5:L44)&lt;&gt;A44),"PENDENTE",SUM(K5:K44)-SUM(L5:L44))</x:f>
        <x:v>PENDENTE</x:v>
      </x:c>
      <x:c r="T44" s="33" t="str">
        <x:f>IF(COUNT(O5:O44)&lt;&gt;A44,"PENDENTE",'Premissas mensais'!$B$16+SUM(O5:O44))</x:f>
        <x:v>PENDENTE</x:v>
      </x:c>
      <x:c r="U44" s="33" t="str">
        <x:f>IF(NOT(ISNUMBER(T44)),"PENDENTE",MAX(0,-T44))</x:f>
        <x:v>PENDENTE</x:v>
      </x:c>
    </x:row>
    <x:row r="45" ht="24" customHeight="1">
      <x:c r="A45" s="23" t="n">
        <x:v>41</x:v>
      </x:c>
      <x:c r="B45" s="32" t="str">
        <x:f>IF('Premissas mensais'!B4="","",EDATE('Premissas mensais'!$B$4,A45-1))</x:f>
      </x:c>
      <x:c r="C45" s="29"/>
      <x:c r="D45" s="33" t="str">
        <x:f>IF(OR(NOT(ISNUMBER(C45)),NOT(ISNUMBER('Premissas mensais'!$B$17))),"PENDENTE",C45*'Premissas mensais'!$B$17)</x:f>
        <x:v>PENDENTE</x:v>
      </x:c>
      <x:c r="E45" s="35"/>
      <x:c r="F45" s="35"/>
      <x:c r="G45" s="35"/>
      <x:c r="H45" s="35"/>
      <x:c r="I45" s="33" t="str">
        <x:f>IF(OR(NOT(ISNUMBER(D45)),NOT(ISNUMBER('Premissas mensais'!$B$13))),"PENDENTE",D45*'Premissas mensais'!$B$13)</x:f>
        <x:v>PENDENTE</x:v>
      </x:c>
      <x:c r="J45" s="33" t="str">
        <x:f>IF(OR('Premissas mensais'!$B$24="PENDENTE",COUNT(D5:D44)&lt;&gt;A45-1),"PENDENTE",SUMIFS($D$5:D44,$A$5:A44,"&gt;="&amp;MAX(1,A45-'Premissas mensais'!$B$14))*(1-'Premissas mensais'!$B$13)/'Premissas mensais'!$B$14)</x:f>
        <x:v>PENDENTE</x:v>
      </x:c>
      <x:c r="K45" s="33" t="str">
        <x:f>IF(NOT(ISNUMBER(J45)),"PENDENTE",J45*'Premissas mensais'!$B$15)</x:f>
        <x:v>PENDENTE</x:v>
      </x:c>
      <x:c r="L45" s="35"/>
      <x:c r="M45" s="33" t="str">
        <x:f>IF(OR(COUNT(I45:L45)&lt;&gt;4,L45&lt;0),"PENDENTE",I45+J45-K45+L45)</x:f>
        <x:v>PENDENTE</x:v>
      </x:c>
      <x:c r="N45" s="33" t="str">
        <x:f>IF('Premissas mensais'!$B$24="PENDENTE","PENDENTE",IF(A45='Premissas mensais'!$B$10,'Premissas mensais'!$B$22*'Premissas mensais'!$B$8,0)+IF(AND(A45&gt;='Premissas mensais'!$B$11,A45&lt;'Premissas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5" s="33" t="str">
        <x:f>IF(OR(COUNT(E45:H45)&lt;&gt;4,NOT(ISNUMBER(M45)),NOT(ISNUMBER(N45))),"PENDENTE",M45-N45-SUM(E45:H45))</x:f>
        <x:v>PENDENTE</x:v>
      </x:c>
      <x:c r="P45" s="35"/>
      <x:c r="Q45" s="23"/>
      <x:c r="R45" s="33" t="str">
        <x:f>IF(OR(COUNT(D5:D45)&lt;&gt;A45,COUNT(M5:M45)&lt;&gt;A45),"PENDENTE",SUM(D5:D45)-SUM(M5:M45))</x:f>
        <x:v>PENDENTE</x:v>
      </x:c>
      <x:c r="S45" s="33" t="str">
        <x:f>IF(OR(COUNT(K5:K45)&lt;&gt;A45,COUNT(L5:L45)&lt;&gt;A45),"PENDENTE",SUM(K5:K45)-SUM(L5:L45))</x:f>
        <x:v>PENDENTE</x:v>
      </x:c>
      <x:c r="T45" s="33" t="str">
        <x:f>IF(COUNT(O5:O45)&lt;&gt;A45,"PENDENTE",'Premissas mensais'!$B$16+SUM(O5:O45))</x:f>
        <x:v>PENDENTE</x:v>
      </x:c>
      <x:c r="U45" s="33" t="str">
        <x:f>IF(NOT(ISNUMBER(T45)),"PENDENTE",MAX(0,-T45))</x:f>
        <x:v>PENDENTE</x:v>
      </x:c>
    </x:row>
    <x:row r="46" ht="24" customHeight="1">
      <x:c r="A46" s="23" t="n">
        <x:v>42</x:v>
      </x:c>
      <x:c r="B46" s="32" t="str">
        <x:f>IF('Premissas mensais'!B4="","",EDATE('Premissas mensais'!$B$4,A46-1))</x:f>
      </x:c>
      <x:c r="C46" s="29"/>
      <x:c r="D46" s="33" t="str">
        <x:f>IF(OR(NOT(ISNUMBER(C46)),NOT(ISNUMBER('Premissas mensais'!$B$17))),"PENDENTE",C46*'Premissas mensais'!$B$17)</x:f>
        <x:v>PENDENTE</x:v>
      </x:c>
      <x:c r="E46" s="35"/>
      <x:c r="F46" s="35"/>
      <x:c r="G46" s="35"/>
      <x:c r="H46" s="35"/>
      <x:c r="I46" s="33" t="str">
        <x:f>IF(OR(NOT(ISNUMBER(D46)),NOT(ISNUMBER('Premissas mensais'!$B$13))),"PENDENTE",D46*'Premissas mensais'!$B$13)</x:f>
        <x:v>PENDENTE</x:v>
      </x:c>
      <x:c r="J46" s="33" t="str">
        <x:f>IF(OR('Premissas mensais'!$B$24="PENDENTE",COUNT(D5:D45)&lt;&gt;A46-1),"PENDENTE",SUMIFS($D$5:D45,$A$5:A45,"&gt;="&amp;MAX(1,A46-'Premissas mensais'!$B$14))*(1-'Premissas mensais'!$B$13)/'Premissas mensais'!$B$14)</x:f>
        <x:v>PENDENTE</x:v>
      </x:c>
      <x:c r="K46" s="33" t="str">
        <x:f>IF(NOT(ISNUMBER(J46)),"PENDENTE",J46*'Premissas mensais'!$B$15)</x:f>
        <x:v>PENDENTE</x:v>
      </x:c>
      <x:c r="L46" s="35"/>
      <x:c r="M46" s="33" t="str">
        <x:f>IF(OR(COUNT(I46:L46)&lt;&gt;4,L46&lt;0),"PENDENTE",I46+J46-K46+L46)</x:f>
        <x:v>PENDENTE</x:v>
      </x:c>
      <x:c r="N46" s="33" t="str">
        <x:f>IF('Premissas mensais'!$B$24="PENDENTE","PENDENTE",IF(A46='Premissas mensais'!$B$10,'Premissas mensais'!$B$22*'Premissas mensais'!$B$8,0)+IF(AND(A46&gt;='Premissas mensais'!$B$11,A46&lt;'Premissas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6" s="33" t="str">
        <x:f>IF(OR(COUNT(E46:H46)&lt;&gt;4,NOT(ISNUMBER(M46)),NOT(ISNUMBER(N46))),"PENDENTE",M46-N46-SUM(E46:H46))</x:f>
        <x:v>PENDENTE</x:v>
      </x:c>
      <x:c r="P46" s="35"/>
      <x:c r="Q46" s="23"/>
      <x:c r="R46" s="33" t="str">
        <x:f>IF(OR(COUNT(D5:D46)&lt;&gt;A46,COUNT(M5:M46)&lt;&gt;A46),"PENDENTE",SUM(D5:D46)-SUM(M5:M46))</x:f>
        <x:v>PENDENTE</x:v>
      </x:c>
      <x:c r="S46" s="33" t="str">
        <x:f>IF(OR(COUNT(K5:K46)&lt;&gt;A46,COUNT(L5:L46)&lt;&gt;A46),"PENDENTE",SUM(K5:K46)-SUM(L5:L46))</x:f>
        <x:v>PENDENTE</x:v>
      </x:c>
      <x:c r="T46" s="33" t="str">
        <x:f>IF(COUNT(O5:O46)&lt;&gt;A46,"PENDENTE",'Premissas mensais'!$B$16+SUM(O5:O46))</x:f>
        <x:v>PENDENTE</x:v>
      </x:c>
      <x:c r="U46" s="33" t="str">
        <x:f>IF(NOT(ISNUMBER(T46)),"PENDENTE",MAX(0,-T46))</x:f>
        <x:v>PENDENTE</x:v>
      </x:c>
    </x:row>
    <x:row r="47" ht="24" customHeight="1">
      <x:c r="A47" s="23" t="n">
        <x:v>43</x:v>
      </x:c>
      <x:c r="B47" s="32" t="str">
        <x:f>IF('Premissas mensais'!B4="","",EDATE('Premissas mensais'!$B$4,A47-1))</x:f>
      </x:c>
      <x:c r="C47" s="29"/>
      <x:c r="D47" s="33" t="str">
        <x:f>IF(OR(NOT(ISNUMBER(C47)),NOT(ISNUMBER('Premissas mensais'!$B$17))),"PENDENTE",C47*'Premissas mensais'!$B$17)</x:f>
        <x:v>PENDENTE</x:v>
      </x:c>
      <x:c r="E47" s="35"/>
      <x:c r="F47" s="35"/>
      <x:c r="G47" s="35"/>
      <x:c r="H47" s="35"/>
      <x:c r="I47" s="33" t="str">
        <x:f>IF(OR(NOT(ISNUMBER(D47)),NOT(ISNUMBER('Premissas mensais'!$B$13))),"PENDENTE",D47*'Premissas mensais'!$B$13)</x:f>
        <x:v>PENDENTE</x:v>
      </x:c>
      <x:c r="J47" s="33" t="str">
        <x:f>IF(OR('Premissas mensais'!$B$24="PENDENTE",COUNT(D5:D46)&lt;&gt;A47-1),"PENDENTE",SUMIFS($D$5:D46,$A$5:A46,"&gt;="&amp;MAX(1,A47-'Premissas mensais'!$B$14))*(1-'Premissas mensais'!$B$13)/'Premissas mensais'!$B$14)</x:f>
        <x:v>PENDENTE</x:v>
      </x:c>
      <x:c r="K47" s="33" t="str">
        <x:f>IF(NOT(ISNUMBER(J47)),"PENDENTE",J47*'Premissas mensais'!$B$15)</x:f>
        <x:v>PENDENTE</x:v>
      </x:c>
      <x:c r="L47" s="35"/>
      <x:c r="M47" s="33" t="str">
        <x:f>IF(OR(COUNT(I47:L47)&lt;&gt;4,L47&lt;0),"PENDENTE",I47+J47-K47+L47)</x:f>
        <x:v>PENDENTE</x:v>
      </x:c>
      <x:c r="N47" s="33" t="str">
        <x:f>IF('Premissas mensais'!$B$24="PENDENTE","PENDENTE",IF(A47='Premissas mensais'!$B$10,'Premissas mensais'!$B$22*'Premissas mensais'!$B$8,0)+IF(AND(A47&gt;='Premissas mensais'!$B$11,A47&lt;'Premissas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7" s="33" t="str">
        <x:f>IF(OR(COUNT(E47:H47)&lt;&gt;4,NOT(ISNUMBER(M47)),NOT(ISNUMBER(N47))),"PENDENTE",M47-N47-SUM(E47:H47))</x:f>
        <x:v>PENDENTE</x:v>
      </x:c>
      <x:c r="P47" s="35"/>
      <x:c r="Q47" s="23"/>
      <x:c r="R47" s="33" t="str">
        <x:f>IF(OR(COUNT(D5:D47)&lt;&gt;A47,COUNT(M5:M47)&lt;&gt;A47),"PENDENTE",SUM(D5:D47)-SUM(M5:M47))</x:f>
        <x:v>PENDENTE</x:v>
      </x:c>
      <x:c r="S47" s="33" t="str">
        <x:f>IF(OR(COUNT(K5:K47)&lt;&gt;A47,COUNT(L5:L47)&lt;&gt;A47),"PENDENTE",SUM(K5:K47)-SUM(L5:L47))</x:f>
        <x:v>PENDENTE</x:v>
      </x:c>
      <x:c r="T47" s="33" t="str">
        <x:f>IF(COUNT(O5:O47)&lt;&gt;A47,"PENDENTE",'Premissas mensais'!$B$16+SUM(O5:O47))</x:f>
        <x:v>PENDENTE</x:v>
      </x:c>
      <x:c r="U47" s="33" t="str">
        <x:f>IF(NOT(ISNUMBER(T47)),"PENDENTE",MAX(0,-T47))</x:f>
        <x:v>PENDENTE</x:v>
      </x:c>
    </x:row>
    <x:row r="48" ht="24" customHeight="1">
      <x:c r="A48" s="23" t="n">
        <x:v>44</x:v>
      </x:c>
      <x:c r="B48" s="32" t="str">
        <x:f>IF('Premissas mensais'!B4="","",EDATE('Premissas mensais'!$B$4,A48-1))</x:f>
      </x:c>
      <x:c r="C48" s="29"/>
      <x:c r="D48" s="33" t="str">
        <x:f>IF(OR(NOT(ISNUMBER(C48)),NOT(ISNUMBER('Premissas mensais'!$B$17))),"PENDENTE",C48*'Premissas mensais'!$B$17)</x:f>
        <x:v>PENDENTE</x:v>
      </x:c>
      <x:c r="E48" s="35"/>
      <x:c r="F48" s="35"/>
      <x:c r="G48" s="35"/>
      <x:c r="H48" s="35"/>
      <x:c r="I48" s="33" t="str">
        <x:f>IF(OR(NOT(ISNUMBER(D48)),NOT(ISNUMBER('Premissas mensais'!$B$13))),"PENDENTE",D48*'Premissas mensais'!$B$13)</x:f>
        <x:v>PENDENTE</x:v>
      </x:c>
      <x:c r="J48" s="33" t="str">
        <x:f>IF(OR('Premissas mensais'!$B$24="PENDENTE",COUNT(D5:D47)&lt;&gt;A48-1),"PENDENTE",SUMIFS($D$5:D47,$A$5:A47,"&gt;="&amp;MAX(1,A48-'Premissas mensais'!$B$14))*(1-'Premissas mensais'!$B$13)/'Premissas mensais'!$B$14)</x:f>
        <x:v>PENDENTE</x:v>
      </x:c>
      <x:c r="K48" s="33" t="str">
        <x:f>IF(NOT(ISNUMBER(J48)),"PENDENTE",J48*'Premissas mensais'!$B$15)</x:f>
        <x:v>PENDENTE</x:v>
      </x:c>
      <x:c r="L48" s="35"/>
      <x:c r="M48" s="33" t="str">
        <x:f>IF(OR(COUNT(I48:L48)&lt;&gt;4,L48&lt;0),"PENDENTE",I48+J48-K48+L48)</x:f>
        <x:v>PENDENTE</x:v>
      </x:c>
      <x:c r="N48" s="33" t="str">
        <x:f>IF('Premissas mensais'!$B$24="PENDENTE","PENDENTE",IF(A48='Premissas mensais'!$B$10,'Premissas mensais'!$B$22*'Premissas mensais'!$B$8,0)+IF(AND(A48&gt;='Premissas mensais'!$B$11,A48&lt;'Premissas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8" s="33" t="str">
        <x:f>IF(OR(COUNT(E48:H48)&lt;&gt;4,NOT(ISNUMBER(M48)),NOT(ISNUMBER(N48))),"PENDENTE",M48-N48-SUM(E48:H48))</x:f>
        <x:v>PENDENTE</x:v>
      </x:c>
      <x:c r="P48" s="35"/>
      <x:c r="Q48" s="23"/>
      <x:c r="R48" s="33" t="str">
        <x:f>IF(OR(COUNT(D5:D48)&lt;&gt;A48,COUNT(M5:M48)&lt;&gt;A48),"PENDENTE",SUM(D5:D48)-SUM(M5:M48))</x:f>
        <x:v>PENDENTE</x:v>
      </x:c>
      <x:c r="S48" s="33" t="str">
        <x:f>IF(OR(COUNT(K5:K48)&lt;&gt;A48,COUNT(L5:L48)&lt;&gt;A48),"PENDENTE",SUM(K5:K48)-SUM(L5:L48))</x:f>
        <x:v>PENDENTE</x:v>
      </x:c>
      <x:c r="T48" s="33" t="str">
        <x:f>IF(COUNT(O5:O48)&lt;&gt;A48,"PENDENTE",'Premissas mensais'!$B$16+SUM(O5:O48))</x:f>
        <x:v>PENDENTE</x:v>
      </x:c>
      <x:c r="U48" s="33" t="str">
        <x:f>IF(NOT(ISNUMBER(T48)),"PENDENTE",MAX(0,-T48))</x:f>
        <x:v>PENDENTE</x:v>
      </x:c>
    </x:row>
    <x:row r="49" ht="24" customHeight="1">
      <x:c r="A49" s="23" t="n">
        <x:v>45</x:v>
      </x:c>
      <x:c r="B49" s="32" t="str">
        <x:f>IF('Premissas mensais'!B4="","",EDATE('Premissas mensais'!$B$4,A49-1))</x:f>
      </x:c>
      <x:c r="C49" s="29"/>
      <x:c r="D49" s="33" t="str">
        <x:f>IF(OR(NOT(ISNUMBER(C49)),NOT(ISNUMBER('Premissas mensais'!$B$17))),"PENDENTE",C49*'Premissas mensais'!$B$17)</x:f>
        <x:v>PENDENTE</x:v>
      </x:c>
      <x:c r="E49" s="35"/>
      <x:c r="F49" s="35"/>
      <x:c r="G49" s="35"/>
      <x:c r="H49" s="35"/>
      <x:c r="I49" s="33" t="str">
        <x:f>IF(OR(NOT(ISNUMBER(D49)),NOT(ISNUMBER('Premissas mensais'!$B$13))),"PENDENTE",D49*'Premissas mensais'!$B$13)</x:f>
        <x:v>PENDENTE</x:v>
      </x:c>
      <x:c r="J49" s="33" t="str">
        <x:f>IF(OR('Premissas mensais'!$B$24="PENDENTE",COUNT(D5:D48)&lt;&gt;A49-1),"PENDENTE",SUMIFS($D$5:D48,$A$5:A48,"&gt;="&amp;MAX(1,A49-'Premissas mensais'!$B$14))*(1-'Premissas mensais'!$B$13)/'Premissas mensais'!$B$14)</x:f>
        <x:v>PENDENTE</x:v>
      </x:c>
      <x:c r="K49" s="33" t="str">
        <x:f>IF(NOT(ISNUMBER(J49)),"PENDENTE",J49*'Premissas mensais'!$B$15)</x:f>
        <x:v>PENDENTE</x:v>
      </x:c>
      <x:c r="L49" s="35"/>
      <x:c r="M49" s="33" t="str">
        <x:f>IF(OR(COUNT(I49:L49)&lt;&gt;4,L49&lt;0),"PENDENTE",I49+J49-K49+L49)</x:f>
        <x:v>PENDENTE</x:v>
      </x:c>
      <x:c r="N49" s="33" t="str">
        <x:f>IF('Premissas mensais'!$B$24="PENDENTE","PENDENTE",IF(A49='Premissas mensais'!$B$10,'Premissas mensais'!$B$22*'Premissas mensais'!$B$8,0)+IF(AND(A49&gt;='Premissas mensais'!$B$11,A49&lt;'Premissas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49" s="33" t="str">
        <x:f>IF(OR(COUNT(E49:H49)&lt;&gt;4,NOT(ISNUMBER(M49)),NOT(ISNUMBER(N49))),"PENDENTE",M49-N49-SUM(E49:H49))</x:f>
        <x:v>PENDENTE</x:v>
      </x:c>
      <x:c r="P49" s="35"/>
      <x:c r="Q49" s="23"/>
      <x:c r="R49" s="33" t="str">
        <x:f>IF(OR(COUNT(D5:D49)&lt;&gt;A49,COUNT(M5:M49)&lt;&gt;A49),"PENDENTE",SUM(D5:D49)-SUM(M5:M49))</x:f>
        <x:v>PENDENTE</x:v>
      </x:c>
      <x:c r="S49" s="33" t="str">
        <x:f>IF(OR(COUNT(K5:K49)&lt;&gt;A49,COUNT(L5:L49)&lt;&gt;A49),"PENDENTE",SUM(K5:K49)-SUM(L5:L49))</x:f>
        <x:v>PENDENTE</x:v>
      </x:c>
      <x:c r="T49" s="33" t="str">
        <x:f>IF(COUNT(O5:O49)&lt;&gt;A49,"PENDENTE",'Premissas mensais'!$B$16+SUM(O5:O49))</x:f>
        <x:v>PENDENTE</x:v>
      </x:c>
      <x:c r="U49" s="33" t="str">
        <x:f>IF(NOT(ISNUMBER(T49)),"PENDENTE",MAX(0,-T49))</x:f>
        <x:v>PENDENTE</x:v>
      </x:c>
    </x:row>
    <x:row r="50" ht="24" customHeight="1">
      <x:c r="A50" s="23" t="n">
        <x:v>46</x:v>
      </x:c>
      <x:c r="B50" s="32" t="str">
        <x:f>IF('Premissas mensais'!B4="","",EDATE('Premissas mensais'!$B$4,A50-1))</x:f>
      </x:c>
      <x:c r="C50" s="29"/>
      <x:c r="D50" s="33" t="str">
        <x:f>IF(OR(NOT(ISNUMBER(C50)),NOT(ISNUMBER('Premissas mensais'!$B$17))),"PENDENTE",C50*'Premissas mensais'!$B$17)</x:f>
        <x:v>PENDENTE</x:v>
      </x:c>
      <x:c r="E50" s="35"/>
      <x:c r="F50" s="35"/>
      <x:c r="G50" s="35"/>
      <x:c r="H50" s="35"/>
      <x:c r="I50" s="33" t="str">
        <x:f>IF(OR(NOT(ISNUMBER(D50)),NOT(ISNUMBER('Premissas mensais'!$B$13))),"PENDENTE",D50*'Premissas mensais'!$B$13)</x:f>
        <x:v>PENDENTE</x:v>
      </x:c>
      <x:c r="J50" s="33" t="str">
        <x:f>IF(OR('Premissas mensais'!$B$24="PENDENTE",COUNT(D5:D49)&lt;&gt;A50-1),"PENDENTE",SUMIFS($D$5:D49,$A$5:A49,"&gt;="&amp;MAX(1,A50-'Premissas mensais'!$B$14))*(1-'Premissas mensais'!$B$13)/'Premissas mensais'!$B$14)</x:f>
        <x:v>PENDENTE</x:v>
      </x:c>
      <x:c r="K50" s="33" t="str">
        <x:f>IF(NOT(ISNUMBER(J50)),"PENDENTE",J50*'Premissas mensais'!$B$15)</x:f>
        <x:v>PENDENTE</x:v>
      </x:c>
      <x:c r="L50" s="35"/>
      <x:c r="M50" s="33" t="str">
        <x:f>IF(OR(COUNT(I50:L50)&lt;&gt;4,L50&lt;0),"PENDENTE",I50+J50-K50+L50)</x:f>
        <x:v>PENDENTE</x:v>
      </x:c>
      <x:c r="N50" s="33" t="str">
        <x:f>IF('Premissas mensais'!$B$24="PENDENTE","PENDENTE",IF(A50='Premissas mensais'!$B$10,'Premissas mensais'!$B$22*'Premissas mensais'!$B$8,0)+IF(AND(A50&gt;='Premissas mensais'!$B$11,A50&lt;'Premissas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0" s="33" t="str">
        <x:f>IF(OR(COUNT(E50:H50)&lt;&gt;4,NOT(ISNUMBER(M50)),NOT(ISNUMBER(N50))),"PENDENTE",M50-N50-SUM(E50:H50))</x:f>
        <x:v>PENDENTE</x:v>
      </x:c>
      <x:c r="P50" s="35"/>
      <x:c r="Q50" s="23"/>
      <x:c r="R50" s="33" t="str">
        <x:f>IF(OR(COUNT(D5:D50)&lt;&gt;A50,COUNT(M5:M50)&lt;&gt;A50),"PENDENTE",SUM(D5:D50)-SUM(M5:M50))</x:f>
        <x:v>PENDENTE</x:v>
      </x:c>
      <x:c r="S50" s="33" t="str">
        <x:f>IF(OR(COUNT(K5:K50)&lt;&gt;A50,COUNT(L5:L50)&lt;&gt;A50),"PENDENTE",SUM(K5:K50)-SUM(L5:L50))</x:f>
        <x:v>PENDENTE</x:v>
      </x:c>
      <x:c r="T50" s="33" t="str">
        <x:f>IF(COUNT(O5:O50)&lt;&gt;A50,"PENDENTE",'Premissas mensais'!$B$16+SUM(O5:O50))</x:f>
        <x:v>PENDENTE</x:v>
      </x:c>
      <x:c r="U50" s="33" t="str">
        <x:f>IF(NOT(ISNUMBER(T50)),"PENDENTE",MAX(0,-T50))</x:f>
        <x:v>PENDENTE</x:v>
      </x:c>
    </x:row>
    <x:row r="51" ht="24" customHeight="1">
      <x:c r="A51" s="23" t="n">
        <x:v>47</x:v>
      </x:c>
      <x:c r="B51" s="32" t="str">
        <x:f>IF('Premissas mensais'!B4="","",EDATE('Premissas mensais'!$B$4,A51-1))</x:f>
      </x:c>
      <x:c r="C51" s="29"/>
      <x:c r="D51" s="33" t="str">
        <x:f>IF(OR(NOT(ISNUMBER(C51)),NOT(ISNUMBER('Premissas mensais'!$B$17))),"PENDENTE",C51*'Premissas mensais'!$B$17)</x:f>
        <x:v>PENDENTE</x:v>
      </x:c>
      <x:c r="E51" s="35"/>
      <x:c r="F51" s="35"/>
      <x:c r="G51" s="35"/>
      <x:c r="H51" s="35"/>
      <x:c r="I51" s="33" t="str">
        <x:f>IF(OR(NOT(ISNUMBER(D51)),NOT(ISNUMBER('Premissas mensais'!$B$13))),"PENDENTE",D51*'Premissas mensais'!$B$13)</x:f>
        <x:v>PENDENTE</x:v>
      </x:c>
      <x:c r="J51" s="33" t="str">
        <x:f>IF(OR('Premissas mensais'!$B$24="PENDENTE",COUNT(D5:D50)&lt;&gt;A51-1),"PENDENTE",SUMIFS($D$5:D50,$A$5:A50,"&gt;="&amp;MAX(1,A51-'Premissas mensais'!$B$14))*(1-'Premissas mensais'!$B$13)/'Premissas mensais'!$B$14)</x:f>
        <x:v>PENDENTE</x:v>
      </x:c>
      <x:c r="K51" s="33" t="str">
        <x:f>IF(NOT(ISNUMBER(J51)),"PENDENTE",J51*'Premissas mensais'!$B$15)</x:f>
        <x:v>PENDENTE</x:v>
      </x:c>
      <x:c r="L51" s="35"/>
      <x:c r="M51" s="33" t="str">
        <x:f>IF(OR(COUNT(I51:L51)&lt;&gt;4,L51&lt;0),"PENDENTE",I51+J51-K51+L51)</x:f>
        <x:v>PENDENTE</x:v>
      </x:c>
      <x:c r="N51" s="33" t="str">
        <x:f>IF('Premissas mensais'!$B$24="PENDENTE","PENDENTE",IF(A51='Premissas mensais'!$B$10,'Premissas mensais'!$B$22*'Premissas mensais'!$B$8,0)+IF(AND(A51&gt;='Premissas mensais'!$B$11,A51&lt;'Premissas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1" s="33" t="str">
        <x:f>IF(OR(COUNT(E51:H51)&lt;&gt;4,NOT(ISNUMBER(M51)),NOT(ISNUMBER(N51))),"PENDENTE",M51-N51-SUM(E51:H51))</x:f>
        <x:v>PENDENTE</x:v>
      </x:c>
      <x:c r="P51" s="35"/>
      <x:c r="Q51" s="23"/>
      <x:c r="R51" s="33" t="str">
        <x:f>IF(OR(COUNT(D5:D51)&lt;&gt;A51,COUNT(M5:M51)&lt;&gt;A51),"PENDENTE",SUM(D5:D51)-SUM(M5:M51))</x:f>
        <x:v>PENDENTE</x:v>
      </x:c>
      <x:c r="S51" s="33" t="str">
        <x:f>IF(OR(COUNT(K5:K51)&lt;&gt;A51,COUNT(L5:L51)&lt;&gt;A51),"PENDENTE",SUM(K5:K51)-SUM(L5:L51))</x:f>
        <x:v>PENDENTE</x:v>
      </x:c>
      <x:c r="T51" s="33" t="str">
        <x:f>IF(COUNT(O5:O51)&lt;&gt;A51,"PENDENTE",'Premissas mensais'!$B$16+SUM(O5:O51))</x:f>
        <x:v>PENDENTE</x:v>
      </x:c>
      <x:c r="U51" s="33" t="str">
        <x:f>IF(NOT(ISNUMBER(T51)),"PENDENTE",MAX(0,-T51))</x:f>
        <x:v>PENDENTE</x:v>
      </x:c>
    </x:row>
    <x:row r="52" ht="24" customHeight="1">
      <x:c r="A52" s="23" t="n">
        <x:v>48</x:v>
      </x:c>
      <x:c r="B52" s="32" t="str">
        <x:f>IF('Premissas mensais'!B4="","",EDATE('Premissas mensais'!$B$4,A52-1))</x:f>
      </x:c>
      <x:c r="C52" s="29"/>
      <x:c r="D52" s="33" t="str">
        <x:f>IF(OR(NOT(ISNUMBER(C52)),NOT(ISNUMBER('Premissas mensais'!$B$17))),"PENDENTE",C52*'Premissas mensais'!$B$17)</x:f>
        <x:v>PENDENTE</x:v>
      </x:c>
      <x:c r="E52" s="35"/>
      <x:c r="F52" s="35"/>
      <x:c r="G52" s="35"/>
      <x:c r="H52" s="35"/>
      <x:c r="I52" s="33" t="str">
        <x:f>IF(OR(NOT(ISNUMBER(D52)),NOT(ISNUMBER('Premissas mensais'!$B$13))),"PENDENTE",D52*'Premissas mensais'!$B$13)</x:f>
        <x:v>PENDENTE</x:v>
      </x:c>
      <x:c r="J52" s="33" t="str">
        <x:f>IF(OR('Premissas mensais'!$B$24="PENDENTE",COUNT(D5:D51)&lt;&gt;A52-1),"PENDENTE",SUMIFS($D$5:D51,$A$5:A51,"&gt;="&amp;MAX(1,A52-'Premissas mensais'!$B$14))*(1-'Premissas mensais'!$B$13)/'Premissas mensais'!$B$14)</x:f>
        <x:v>PENDENTE</x:v>
      </x:c>
      <x:c r="K52" s="33" t="str">
        <x:f>IF(NOT(ISNUMBER(J52)),"PENDENTE",J52*'Premissas mensais'!$B$15)</x:f>
        <x:v>PENDENTE</x:v>
      </x:c>
      <x:c r="L52" s="35"/>
      <x:c r="M52" s="33" t="str">
        <x:f>IF(OR(COUNT(I52:L52)&lt;&gt;4,L52&lt;0),"PENDENTE",I52+J52-K52+L52)</x:f>
        <x:v>PENDENTE</x:v>
      </x:c>
      <x:c r="N52" s="33" t="str">
        <x:f>IF('Premissas mensais'!$B$24="PENDENTE","PENDENTE",IF(A52='Premissas mensais'!$B$10,'Premissas mensais'!$B$22*'Premissas mensais'!$B$8,0)+IF(AND(A52&gt;='Premissas mensais'!$B$11,A52&lt;'Premissas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2" s="33" t="str">
        <x:f>IF(OR(COUNT(E52:H52)&lt;&gt;4,NOT(ISNUMBER(M52)),NOT(ISNUMBER(N52))),"PENDENTE",M52-N52-SUM(E52:H52))</x:f>
        <x:v>PENDENTE</x:v>
      </x:c>
      <x:c r="P52" s="35"/>
      <x:c r="Q52" s="23"/>
      <x:c r="R52" s="33" t="str">
        <x:f>IF(OR(COUNT(D5:D52)&lt;&gt;A52,COUNT(M5:M52)&lt;&gt;A52),"PENDENTE",SUM(D5:D52)-SUM(M5:M52))</x:f>
        <x:v>PENDENTE</x:v>
      </x:c>
      <x:c r="S52" s="33" t="str">
        <x:f>IF(OR(COUNT(K5:K52)&lt;&gt;A52,COUNT(L5:L52)&lt;&gt;A52),"PENDENTE",SUM(K5:K52)-SUM(L5:L52))</x:f>
        <x:v>PENDENTE</x:v>
      </x:c>
      <x:c r="T52" s="33" t="str">
        <x:f>IF(COUNT(O5:O52)&lt;&gt;A52,"PENDENTE",'Premissas mensais'!$B$16+SUM(O5:O52))</x:f>
        <x:v>PENDENTE</x:v>
      </x:c>
      <x:c r="U52" s="33" t="str">
        <x:f>IF(NOT(ISNUMBER(T52)),"PENDENTE",MAX(0,-T52))</x:f>
        <x:v>PENDENTE</x:v>
      </x:c>
    </x:row>
    <x:row r="53" ht="24" customHeight="1">
      <x:c r="A53" s="23" t="n">
        <x:v>49</x:v>
      </x:c>
      <x:c r="B53" s="32" t="str">
        <x:f>IF('Premissas mensais'!B4="","",EDATE('Premissas mensais'!$B$4,A53-1))</x:f>
      </x:c>
      <x:c r="C53" s="29"/>
      <x:c r="D53" s="33" t="str">
        <x:f>IF(OR(NOT(ISNUMBER(C53)),NOT(ISNUMBER('Premissas mensais'!$B$17))),"PENDENTE",C53*'Premissas mensais'!$B$17)</x:f>
        <x:v>PENDENTE</x:v>
      </x:c>
      <x:c r="E53" s="35"/>
      <x:c r="F53" s="35"/>
      <x:c r="G53" s="35"/>
      <x:c r="H53" s="35"/>
      <x:c r="I53" s="33" t="str">
        <x:f>IF(OR(NOT(ISNUMBER(D53)),NOT(ISNUMBER('Premissas mensais'!$B$13))),"PENDENTE",D53*'Premissas mensais'!$B$13)</x:f>
        <x:v>PENDENTE</x:v>
      </x:c>
      <x:c r="J53" s="33" t="str">
        <x:f>IF(OR('Premissas mensais'!$B$24="PENDENTE",COUNT(D5:D52)&lt;&gt;A53-1),"PENDENTE",SUMIFS($D$5:D52,$A$5:A52,"&gt;="&amp;MAX(1,A53-'Premissas mensais'!$B$14))*(1-'Premissas mensais'!$B$13)/'Premissas mensais'!$B$14)</x:f>
        <x:v>PENDENTE</x:v>
      </x:c>
      <x:c r="K53" s="33" t="str">
        <x:f>IF(NOT(ISNUMBER(J53)),"PENDENTE",J53*'Premissas mensais'!$B$15)</x:f>
        <x:v>PENDENTE</x:v>
      </x:c>
      <x:c r="L53" s="35"/>
      <x:c r="M53" s="33" t="str">
        <x:f>IF(OR(COUNT(I53:L53)&lt;&gt;4,L53&lt;0),"PENDENTE",I53+J53-K53+L53)</x:f>
        <x:v>PENDENTE</x:v>
      </x:c>
      <x:c r="N53" s="33" t="str">
        <x:f>IF('Premissas mensais'!$B$24="PENDENTE","PENDENTE",IF(A53='Premissas mensais'!$B$10,'Premissas mensais'!$B$22*'Premissas mensais'!$B$8,0)+IF(AND(A53&gt;='Premissas mensais'!$B$11,A53&lt;'Premissas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3" s="33" t="str">
        <x:f>IF(OR(COUNT(E53:H53)&lt;&gt;4,NOT(ISNUMBER(M53)),NOT(ISNUMBER(N53))),"PENDENTE",M53-N53-SUM(E53:H53))</x:f>
        <x:v>PENDENTE</x:v>
      </x:c>
      <x:c r="P53" s="35"/>
      <x:c r="Q53" s="23"/>
      <x:c r="R53" s="33" t="str">
        <x:f>IF(OR(COUNT(D5:D53)&lt;&gt;A53,COUNT(M5:M53)&lt;&gt;A53),"PENDENTE",SUM(D5:D53)-SUM(M5:M53))</x:f>
        <x:v>PENDENTE</x:v>
      </x:c>
      <x:c r="S53" s="33" t="str">
        <x:f>IF(OR(COUNT(K5:K53)&lt;&gt;A53,COUNT(L5:L53)&lt;&gt;A53),"PENDENTE",SUM(K5:K53)-SUM(L5:L53))</x:f>
        <x:v>PENDENTE</x:v>
      </x:c>
      <x:c r="T53" s="33" t="str">
        <x:f>IF(COUNT(O5:O53)&lt;&gt;A53,"PENDENTE",'Premissas mensais'!$B$16+SUM(O5:O53))</x:f>
        <x:v>PENDENTE</x:v>
      </x:c>
      <x:c r="U53" s="33" t="str">
        <x:f>IF(NOT(ISNUMBER(T53)),"PENDENTE",MAX(0,-T53))</x:f>
        <x:v>PENDENTE</x:v>
      </x:c>
    </x:row>
    <x:row r="54" ht="24" customHeight="1">
      <x:c r="A54" s="23" t="n">
        <x:v>50</x:v>
      </x:c>
      <x:c r="B54" s="32" t="str">
        <x:f>IF('Premissas mensais'!B4="","",EDATE('Premissas mensais'!$B$4,A54-1))</x:f>
      </x:c>
      <x:c r="C54" s="29"/>
      <x:c r="D54" s="33" t="str">
        <x:f>IF(OR(NOT(ISNUMBER(C54)),NOT(ISNUMBER('Premissas mensais'!$B$17))),"PENDENTE",C54*'Premissas mensais'!$B$17)</x:f>
        <x:v>PENDENTE</x:v>
      </x:c>
      <x:c r="E54" s="35"/>
      <x:c r="F54" s="35"/>
      <x:c r="G54" s="35"/>
      <x:c r="H54" s="35"/>
      <x:c r="I54" s="33" t="str">
        <x:f>IF(OR(NOT(ISNUMBER(D54)),NOT(ISNUMBER('Premissas mensais'!$B$13))),"PENDENTE",D54*'Premissas mensais'!$B$13)</x:f>
        <x:v>PENDENTE</x:v>
      </x:c>
      <x:c r="J54" s="33" t="str">
        <x:f>IF(OR('Premissas mensais'!$B$24="PENDENTE",COUNT(D5:D53)&lt;&gt;A54-1),"PENDENTE",SUMIFS($D$5:D53,$A$5:A53,"&gt;="&amp;MAX(1,A54-'Premissas mensais'!$B$14))*(1-'Premissas mensais'!$B$13)/'Premissas mensais'!$B$14)</x:f>
        <x:v>PENDENTE</x:v>
      </x:c>
      <x:c r="K54" s="33" t="str">
        <x:f>IF(NOT(ISNUMBER(J54)),"PENDENTE",J54*'Premissas mensais'!$B$15)</x:f>
        <x:v>PENDENTE</x:v>
      </x:c>
      <x:c r="L54" s="35"/>
      <x:c r="M54" s="33" t="str">
        <x:f>IF(OR(COUNT(I54:L54)&lt;&gt;4,L54&lt;0),"PENDENTE",I54+J54-K54+L54)</x:f>
        <x:v>PENDENTE</x:v>
      </x:c>
      <x:c r="N54" s="33" t="str">
        <x:f>IF('Premissas mensais'!$B$24="PENDENTE","PENDENTE",IF(A54='Premissas mensais'!$B$10,'Premissas mensais'!$B$22*'Premissas mensais'!$B$8,0)+IF(AND(A54&gt;='Premissas mensais'!$B$11,A54&lt;'Premissas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4" s="33" t="str">
        <x:f>IF(OR(COUNT(E54:H54)&lt;&gt;4,NOT(ISNUMBER(M54)),NOT(ISNUMBER(N54))),"PENDENTE",M54-N54-SUM(E54:H54))</x:f>
        <x:v>PENDENTE</x:v>
      </x:c>
      <x:c r="P54" s="35"/>
      <x:c r="Q54" s="23"/>
      <x:c r="R54" s="33" t="str">
        <x:f>IF(OR(COUNT(D5:D54)&lt;&gt;A54,COUNT(M5:M54)&lt;&gt;A54),"PENDENTE",SUM(D5:D54)-SUM(M5:M54))</x:f>
        <x:v>PENDENTE</x:v>
      </x:c>
      <x:c r="S54" s="33" t="str">
        <x:f>IF(OR(COUNT(K5:K54)&lt;&gt;A54,COUNT(L5:L54)&lt;&gt;A54),"PENDENTE",SUM(K5:K54)-SUM(L5:L54))</x:f>
        <x:v>PENDENTE</x:v>
      </x:c>
      <x:c r="T54" s="33" t="str">
        <x:f>IF(COUNT(O5:O54)&lt;&gt;A54,"PENDENTE",'Premissas mensais'!$B$16+SUM(O5:O54))</x:f>
        <x:v>PENDENTE</x:v>
      </x:c>
      <x:c r="U54" s="33" t="str">
        <x:f>IF(NOT(ISNUMBER(T54)),"PENDENTE",MAX(0,-T54))</x:f>
        <x:v>PENDENTE</x:v>
      </x:c>
    </x:row>
    <x:row r="55" ht="24" customHeight="1">
      <x:c r="A55" s="23" t="n">
        <x:v>51</x:v>
      </x:c>
      <x:c r="B55" s="32" t="str">
        <x:f>IF('Premissas mensais'!B4="","",EDATE('Premissas mensais'!$B$4,A55-1))</x:f>
      </x:c>
      <x:c r="C55" s="29"/>
      <x:c r="D55" s="33" t="str">
        <x:f>IF(OR(NOT(ISNUMBER(C55)),NOT(ISNUMBER('Premissas mensais'!$B$17))),"PENDENTE",C55*'Premissas mensais'!$B$17)</x:f>
        <x:v>PENDENTE</x:v>
      </x:c>
      <x:c r="E55" s="35"/>
      <x:c r="F55" s="35"/>
      <x:c r="G55" s="35"/>
      <x:c r="H55" s="35"/>
      <x:c r="I55" s="33" t="str">
        <x:f>IF(OR(NOT(ISNUMBER(D55)),NOT(ISNUMBER('Premissas mensais'!$B$13))),"PENDENTE",D55*'Premissas mensais'!$B$13)</x:f>
        <x:v>PENDENTE</x:v>
      </x:c>
      <x:c r="J55" s="33" t="str">
        <x:f>IF(OR('Premissas mensais'!$B$24="PENDENTE",COUNT(D5:D54)&lt;&gt;A55-1),"PENDENTE",SUMIFS($D$5:D54,$A$5:A54,"&gt;="&amp;MAX(1,A55-'Premissas mensais'!$B$14))*(1-'Premissas mensais'!$B$13)/'Premissas mensais'!$B$14)</x:f>
        <x:v>PENDENTE</x:v>
      </x:c>
      <x:c r="K55" s="33" t="str">
        <x:f>IF(NOT(ISNUMBER(J55)),"PENDENTE",J55*'Premissas mensais'!$B$15)</x:f>
        <x:v>PENDENTE</x:v>
      </x:c>
      <x:c r="L55" s="35"/>
      <x:c r="M55" s="33" t="str">
        <x:f>IF(OR(COUNT(I55:L55)&lt;&gt;4,L55&lt;0),"PENDENTE",I55+J55-K55+L55)</x:f>
        <x:v>PENDENTE</x:v>
      </x:c>
      <x:c r="N55" s="33" t="str">
        <x:f>IF('Premissas mensais'!$B$24="PENDENTE","PENDENTE",IF(A55='Premissas mensais'!$B$10,'Premissas mensais'!$B$22*'Premissas mensais'!$B$8,0)+IF(AND(A55&gt;='Premissas mensais'!$B$11,A55&lt;'Premissas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5" s="33" t="str">
        <x:f>IF(OR(COUNT(E55:H55)&lt;&gt;4,NOT(ISNUMBER(M55)),NOT(ISNUMBER(N55))),"PENDENTE",M55-N55-SUM(E55:H55))</x:f>
        <x:v>PENDENTE</x:v>
      </x:c>
      <x:c r="P55" s="35"/>
      <x:c r="Q55" s="23"/>
      <x:c r="R55" s="33" t="str">
        <x:f>IF(OR(COUNT(D5:D55)&lt;&gt;A55,COUNT(M5:M55)&lt;&gt;A55),"PENDENTE",SUM(D5:D55)-SUM(M5:M55))</x:f>
        <x:v>PENDENTE</x:v>
      </x:c>
      <x:c r="S55" s="33" t="str">
        <x:f>IF(OR(COUNT(K5:K55)&lt;&gt;A55,COUNT(L5:L55)&lt;&gt;A55),"PENDENTE",SUM(K5:K55)-SUM(L5:L55))</x:f>
        <x:v>PENDENTE</x:v>
      </x:c>
      <x:c r="T55" s="33" t="str">
        <x:f>IF(COUNT(O5:O55)&lt;&gt;A55,"PENDENTE",'Premissas mensais'!$B$16+SUM(O5:O55))</x:f>
        <x:v>PENDENTE</x:v>
      </x:c>
      <x:c r="U55" s="33" t="str">
        <x:f>IF(NOT(ISNUMBER(T55)),"PENDENTE",MAX(0,-T55))</x:f>
        <x:v>PENDENTE</x:v>
      </x:c>
    </x:row>
    <x:row r="56" ht="24" customHeight="1">
      <x:c r="A56" s="23" t="n">
        <x:v>52</x:v>
      </x:c>
      <x:c r="B56" s="32" t="str">
        <x:f>IF('Premissas mensais'!B4="","",EDATE('Premissas mensais'!$B$4,A56-1))</x:f>
      </x:c>
      <x:c r="C56" s="29"/>
      <x:c r="D56" s="33" t="str">
        <x:f>IF(OR(NOT(ISNUMBER(C56)),NOT(ISNUMBER('Premissas mensais'!$B$17))),"PENDENTE",C56*'Premissas mensais'!$B$17)</x:f>
        <x:v>PENDENTE</x:v>
      </x:c>
      <x:c r="E56" s="35"/>
      <x:c r="F56" s="35"/>
      <x:c r="G56" s="35"/>
      <x:c r="H56" s="35"/>
      <x:c r="I56" s="33" t="str">
        <x:f>IF(OR(NOT(ISNUMBER(D56)),NOT(ISNUMBER('Premissas mensais'!$B$13))),"PENDENTE",D56*'Premissas mensais'!$B$13)</x:f>
        <x:v>PENDENTE</x:v>
      </x:c>
      <x:c r="J56" s="33" t="str">
        <x:f>IF(OR('Premissas mensais'!$B$24="PENDENTE",COUNT(D5:D55)&lt;&gt;A56-1),"PENDENTE",SUMIFS($D$5:D55,$A$5:A55,"&gt;="&amp;MAX(1,A56-'Premissas mensais'!$B$14))*(1-'Premissas mensais'!$B$13)/'Premissas mensais'!$B$14)</x:f>
        <x:v>PENDENTE</x:v>
      </x:c>
      <x:c r="K56" s="33" t="str">
        <x:f>IF(NOT(ISNUMBER(J56)),"PENDENTE",J56*'Premissas mensais'!$B$15)</x:f>
        <x:v>PENDENTE</x:v>
      </x:c>
      <x:c r="L56" s="35"/>
      <x:c r="M56" s="33" t="str">
        <x:f>IF(OR(COUNT(I56:L56)&lt;&gt;4,L56&lt;0),"PENDENTE",I56+J56-K56+L56)</x:f>
        <x:v>PENDENTE</x:v>
      </x:c>
      <x:c r="N56" s="33" t="str">
        <x:f>IF('Premissas mensais'!$B$24="PENDENTE","PENDENTE",IF(A56='Premissas mensais'!$B$10,'Premissas mensais'!$B$22*'Premissas mensais'!$B$8,0)+IF(AND(A56&gt;='Premissas mensais'!$B$11,A56&lt;'Premissas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6" s="33" t="str">
        <x:f>IF(OR(COUNT(E56:H56)&lt;&gt;4,NOT(ISNUMBER(M56)),NOT(ISNUMBER(N56))),"PENDENTE",M56-N56-SUM(E56:H56))</x:f>
        <x:v>PENDENTE</x:v>
      </x:c>
      <x:c r="P56" s="35"/>
      <x:c r="Q56" s="23"/>
      <x:c r="R56" s="33" t="str">
        <x:f>IF(OR(COUNT(D5:D56)&lt;&gt;A56,COUNT(M5:M56)&lt;&gt;A56),"PENDENTE",SUM(D5:D56)-SUM(M5:M56))</x:f>
        <x:v>PENDENTE</x:v>
      </x:c>
      <x:c r="S56" s="33" t="str">
        <x:f>IF(OR(COUNT(K5:K56)&lt;&gt;A56,COUNT(L5:L56)&lt;&gt;A56),"PENDENTE",SUM(K5:K56)-SUM(L5:L56))</x:f>
        <x:v>PENDENTE</x:v>
      </x:c>
      <x:c r="T56" s="33" t="str">
        <x:f>IF(COUNT(O5:O56)&lt;&gt;A56,"PENDENTE",'Premissas mensais'!$B$16+SUM(O5:O56))</x:f>
        <x:v>PENDENTE</x:v>
      </x:c>
      <x:c r="U56" s="33" t="str">
        <x:f>IF(NOT(ISNUMBER(T56)),"PENDENTE",MAX(0,-T56))</x:f>
        <x:v>PENDENTE</x:v>
      </x:c>
    </x:row>
    <x:row r="57" ht="24" customHeight="1">
      <x:c r="A57" s="23" t="n">
        <x:v>53</x:v>
      </x:c>
      <x:c r="B57" s="32" t="str">
        <x:f>IF('Premissas mensais'!B4="","",EDATE('Premissas mensais'!$B$4,A57-1))</x:f>
      </x:c>
      <x:c r="C57" s="29"/>
      <x:c r="D57" s="33" t="str">
        <x:f>IF(OR(NOT(ISNUMBER(C57)),NOT(ISNUMBER('Premissas mensais'!$B$17))),"PENDENTE",C57*'Premissas mensais'!$B$17)</x:f>
        <x:v>PENDENTE</x:v>
      </x:c>
      <x:c r="E57" s="35"/>
      <x:c r="F57" s="35"/>
      <x:c r="G57" s="35"/>
      <x:c r="H57" s="35"/>
      <x:c r="I57" s="33" t="str">
        <x:f>IF(OR(NOT(ISNUMBER(D57)),NOT(ISNUMBER('Premissas mensais'!$B$13))),"PENDENTE",D57*'Premissas mensais'!$B$13)</x:f>
        <x:v>PENDENTE</x:v>
      </x:c>
      <x:c r="J57" s="33" t="str">
        <x:f>IF(OR('Premissas mensais'!$B$24="PENDENTE",COUNT(D5:D56)&lt;&gt;A57-1),"PENDENTE",SUMIFS($D$5:D56,$A$5:A56,"&gt;="&amp;MAX(1,A57-'Premissas mensais'!$B$14))*(1-'Premissas mensais'!$B$13)/'Premissas mensais'!$B$14)</x:f>
        <x:v>PENDENTE</x:v>
      </x:c>
      <x:c r="K57" s="33" t="str">
        <x:f>IF(NOT(ISNUMBER(J57)),"PENDENTE",J57*'Premissas mensais'!$B$15)</x:f>
        <x:v>PENDENTE</x:v>
      </x:c>
      <x:c r="L57" s="35"/>
      <x:c r="M57" s="33" t="str">
        <x:f>IF(OR(COUNT(I57:L57)&lt;&gt;4,L57&lt;0),"PENDENTE",I57+J57-K57+L57)</x:f>
        <x:v>PENDENTE</x:v>
      </x:c>
      <x:c r="N57" s="33" t="str">
        <x:f>IF('Premissas mensais'!$B$24="PENDENTE","PENDENTE",IF(A57='Premissas mensais'!$B$10,'Premissas mensais'!$B$22*'Premissas mensais'!$B$8,0)+IF(AND(A57&gt;='Premissas mensais'!$B$11,A57&lt;'Premissas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7" s="33" t="str">
        <x:f>IF(OR(COUNT(E57:H57)&lt;&gt;4,NOT(ISNUMBER(M57)),NOT(ISNUMBER(N57))),"PENDENTE",M57-N57-SUM(E57:H57))</x:f>
        <x:v>PENDENTE</x:v>
      </x:c>
      <x:c r="P57" s="35"/>
      <x:c r="Q57" s="23"/>
      <x:c r="R57" s="33" t="str">
        <x:f>IF(OR(COUNT(D5:D57)&lt;&gt;A57,COUNT(M5:M57)&lt;&gt;A57),"PENDENTE",SUM(D5:D57)-SUM(M5:M57))</x:f>
        <x:v>PENDENTE</x:v>
      </x:c>
      <x:c r="S57" s="33" t="str">
        <x:f>IF(OR(COUNT(K5:K57)&lt;&gt;A57,COUNT(L5:L57)&lt;&gt;A57),"PENDENTE",SUM(K5:K57)-SUM(L5:L57))</x:f>
        <x:v>PENDENTE</x:v>
      </x:c>
      <x:c r="T57" s="33" t="str">
        <x:f>IF(COUNT(O5:O57)&lt;&gt;A57,"PENDENTE",'Premissas mensais'!$B$16+SUM(O5:O57))</x:f>
        <x:v>PENDENTE</x:v>
      </x:c>
      <x:c r="U57" s="33" t="str">
        <x:f>IF(NOT(ISNUMBER(T57)),"PENDENTE",MAX(0,-T57))</x:f>
        <x:v>PENDENTE</x:v>
      </x:c>
    </x:row>
    <x:row r="58" ht="24" customHeight="1">
      <x:c r="A58" s="23" t="n">
        <x:v>54</x:v>
      </x:c>
      <x:c r="B58" s="32" t="str">
        <x:f>IF('Premissas mensais'!B4="","",EDATE('Premissas mensais'!$B$4,A58-1))</x:f>
      </x:c>
      <x:c r="C58" s="29"/>
      <x:c r="D58" s="33" t="str">
        <x:f>IF(OR(NOT(ISNUMBER(C58)),NOT(ISNUMBER('Premissas mensais'!$B$17))),"PENDENTE",C58*'Premissas mensais'!$B$17)</x:f>
        <x:v>PENDENTE</x:v>
      </x:c>
      <x:c r="E58" s="35"/>
      <x:c r="F58" s="35"/>
      <x:c r="G58" s="35"/>
      <x:c r="H58" s="35"/>
      <x:c r="I58" s="33" t="str">
        <x:f>IF(OR(NOT(ISNUMBER(D58)),NOT(ISNUMBER('Premissas mensais'!$B$13))),"PENDENTE",D58*'Premissas mensais'!$B$13)</x:f>
        <x:v>PENDENTE</x:v>
      </x:c>
      <x:c r="J58" s="33" t="str">
        <x:f>IF(OR('Premissas mensais'!$B$24="PENDENTE",COUNT(D5:D57)&lt;&gt;A58-1),"PENDENTE",SUMIFS($D$5:D57,$A$5:A57,"&gt;="&amp;MAX(1,A58-'Premissas mensais'!$B$14))*(1-'Premissas mensais'!$B$13)/'Premissas mensais'!$B$14)</x:f>
        <x:v>PENDENTE</x:v>
      </x:c>
      <x:c r="K58" s="33" t="str">
        <x:f>IF(NOT(ISNUMBER(J58)),"PENDENTE",J58*'Premissas mensais'!$B$15)</x:f>
        <x:v>PENDENTE</x:v>
      </x:c>
      <x:c r="L58" s="35"/>
      <x:c r="M58" s="33" t="str">
        <x:f>IF(OR(COUNT(I58:L58)&lt;&gt;4,L58&lt;0),"PENDENTE",I58+J58-K58+L58)</x:f>
        <x:v>PENDENTE</x:v>
      </x:c>
      <x:c r="N58" s="33" t="str">
        <x:f>IF('Premissas mensais'!$B$24="PENDENTE","PENDENTE",IF(A58='Premissas mensais'!$B$10,'Premissas mensais'!$B$22*'Premissas mensais'!$B$8,0)+IF(AND(A58&gt;='Premissas mensais'!$B$11,A58&lt;'Premissas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8" s="33" t="str">
        <x:f>IF(OR(COUNT(E58:H58)&lt;&gt;4,NOT(ISNUMBER(M58)),NOT(ISNUMBER(N58))),"PENDENTE",M58-N58-SUM(E58:H58))</x:f>
        <x:v>PENDENTE</x:v>
      </x:c>
      <x:c r="P58" s="35"/>
      <x:c r="Q58" s="23"/>
      <x:c r="R58" s="33" t="str">
        <x:f>IF(OR(COUNT(D5:D58)&lt;&gt;A58,COUNT(M5:M58)&lt;&gt;A58),"PENDENTE",SUM(D5:D58)-SUM(M5:M58))</x:f>
        <x:v>PENDENTE</x:v>
      </x:c>
      <x:c r="S58" s="33" t="str">
        <x:f>IF(OR(COUNT(K5:K58)&lt;&gt;A58,COUNT(L5:L58)&lt;&gt;A58),"PENDENTE",SUM(K5:K58)-SUM(L5:L58))</x:f>
        <x:v>PENDENTE</x:v>
      </x:c>
      <x:c r="T58" s="33" t="str">
        <x:f>IF(COUNT(O5:O58)&lt;&gt;A58,"PENDENTE",'Premissas mensais'!$B$16+SUM(O5:O58))</x:f>
        <x:v>PENDENTE</x:v>
      </x:c>
      <x:c r="U58" s="33" t="str">
        <x:f>IF(NOT(ISNUMBER(T58)),"PENDENTE",MAX(0,-T58))</x:f>
        <x:v>PENDENTE</x:v>
      </x:c>
    </x:row>
    <x:row r="59" ht="24" customHeight="1">
      <x:c r="A59" s="23" t="n">
        <x:v>55</x:v>
      </x:c>
      <x:c r="B59" s="32" t="str">
        <x:f>IF('Premissas mensais'!B4="","",EDATE('Premissas mensais'!$B$4,A59-1))</x:f>
      </x:c>
      <x:c r="C59" s="29"/>
      <x:c r="D59" s="33" t="str">
        <x:f>IF(OR(NOT(ISNUMBER(C59)),NOT(ISNUMBER('Premissas mensais'!$B$17))),"PENDENTE",C59*'Premissas mensais'!$B$17)</x:f>
        <x:v>PENDENTE</x:v>
      </x:c>
      <x:c r="E59" s="35"/>
      <x:c r="F59" s="35"/>
      <x:c r="G59" s="35"/>
      <x:c r="H59" s="35"/>
      <x:c r="I59" s="33" t="str">
        <x:f>IF(OR(NOT(ISNUMBER(D59)),NOT(ISNUMBER('Premissas mensais'!$B$13))),"PENDENTE",D59*'Premissas mensais'!$B$13)</x:f>
        <x:v>PENDENTE</x:v>
      </x:c>
      <x:c r="J59" s="33" t="str">
        <x:f>IF(OR('Premissas mensais'!$B$24="PENDENTE",COUNT(D5:D58)&lt;&gt;A59-1),"PENDENTE",SUMIFS($D$5:D58,$A$5:A58,"&gt;="&amp;MAX(1,A59-'Premissas mensais'!$B$14))*(1-'Premissas mensais'!$B$13)/'Premissas mensais'!$B$14)</x:f>
        <x:v>PENDENTE</x:v>
      </x:c>
      <x:c r="K59" s="33" t="str">
        <x:f>IF(NOT(ISNUMBER(J59)),"PENDENTE",J59*'Premissas mensais'!$B$15)</x:f>
        <x:v>PENDENTE</x:v>
      </x:c>
      <x:c r="L59" s="35"/>
      <x:c r="M59" s="33" t="str">
        <x:f>IF(OR(COUNT(I59:L59)&lt;&gt;4,L59&lt;0),"PENDENTE",I59+J59-K59+L59)</x:f>
        <x:v>PENDENTE</x:v>
      </x:c>
      <x:c r="N59" s="33" t="str">
        <x:f>IF('Premissas mensais'!$B$24="PENDENTE","PENDENTE",IF(A59='Premissas mensais'!$B$10,'Premissas mensais'!$B$22*'Premissas mensais'!$B$8,0)+IF(AND(A59&gt;='Premissas mensais'!$B$11,A59&lt;'Premissas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59" s="33" t="str">
        <x:f>IF(OR(COUNT(E59:H59)&lt;&gt;4,NOT(ISNUMBER(M59)),NOT(ISNUMBER(N59))),"PENDENTE",M59-N59-SUM(E59:H59))</x:f>
        <x:v>PENDENTE</x:v>
      </x:c>
      <x:c r="P59" s="35"/>
      <x:c r="Q59" s="23"/>
      <x:c r="R59" s="33" t="str">
        <x:f>IF(OR(COUNT(D5:D59)&lt;&gt;A59,COUNT(M5:M59)&lt;&gt;A59),"PENDENTE",SUM(D5:D59)-SUM(M5:M59))</x:f>
        <x:v>PENDENTE</x:v>
      </x:c>
      <x:c r="S59" s="33" t="str">
        <x:f>IF(OR(COUNT(K5:K59)&lt;&gt;A59,COUNT(L5:L59)&lt;&gt;A59),"PENDENTE",SUM(K5:K59)-SUM(L5:L59))</x:f>
        <x:v>PENDENTE</x:v>
      </x:c>
      <x:c r="T59" s="33" t="str">
        <x:f>IF(COUNT(O5:O59)&lt;&gt;A59,"PENDENTE",'Premissas mensais'!$B$16+SUM(O5:O59))</x:f>
        <x:v>PENDENTE</x:v>
      </x:c>
      <x:c r="U59" s="33" t="str">
        <x:f>IF(NOT(ISNUMBER(T59)),"PENDENTE",MAX(0,-T59))</x:f>
        <x:v>PENDENTE</x:v>
      </x:c>
    </x:row>
    <x:row r="60" ht="24" customHeight="1">
      <x:c r="A60" s="23" t="n">
        <x:v>56</x:v>
      </x:c>
      <x:c r="B60" s="32" t="str">
        <x:f>IF('Premissas mensais'!B4="","",EDATE('Premissas mensais'!$B$4,A60-1))</x:f>
      </x:c>
      <x:c r="C60" s="29"/>
      <x:c r="D60" s="33" t="str">
        <x:f>IF(OR(NOT(ISNUMBER(C60)),NOT(ISNUMBER('Premissas mensais'!$B$17))),"PENDENTE",C60*'Premissas mensais'!$B$17)</x:f>
        <x:v>PENDENTE</x:v>
      </x:c>
      <x:c r="E60" s="35"/>
      <x:c r="F60" s="35"/>
      <x:c r="G60" s="35"/>
      <x:c r="H60" s="35"/>
      <x:c r="I60" s="33" t="str">
        <x:f>IF(OR(NOT(ISNUMBER(D60)),NOT(ISNUMBER('Premissas mensais'!$B$13))),"PENDENTE",D60*'Premissas mensais'!$B$13)</x:f>
        <x:v>PENDENTE</x:v>
      </x:c>
      <x:c r="J60" s="33" t="str">
        <x:f>IF(OR('Premissas mensais'!$B$24="PENDENTE",COUNT(D5:D59)&lt;&gt;A60-1),"PENDENTE",SUMIFS($D$5:D59,$A$5:A59,"&gt;="&amp;MAX(1,A60-'Premissas mensais'!$B$14))*(1-'Premissas mensais'!$B$13)/'Premissas mensais'!$B$14)</x:f>
        <x:v>PENDENTE</x:v>
      </x:c>
      <x:c r="K60" s="33" t="str">
        <x:f>IF(NOT(ISNUMBER(J60)),"PENDENTE",J60*'Premissas mensais'!$B$15)</x:f>
        <x:v>PENDENTE</x:v>
      </x:c>
      <x:c r="L60" s="35"/>
      <x:c r="M60" s="33" t="str">
        <x:f>IF(OR(COUNT(I60:L60)&lt;&gt;4,L60&lt;0),"PENDENTE",I60+J60-K60+L60)</x:f>
        <x:v>PENDENTE</x:v>
      </x:c>
      <x:c r="N60" s="33" t="str">
        <x:f>IF('Premissas mensais'!$B$24="PENDENTE","PENDENTE",IF(A60='Premissas mensais'!$B$10,'Premissas mensais'!$B$22*'Premissas mensais'!$B$8,0)+IF(AND(A60&gt;='Premissas mensais'!$B$11,A60&lt;'Premissas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0" s="33" t="str">
        <x:f>IF(OR(COUNT(E60:H60)&lt;&gt;4,NOT(ISNUMBER(M60)),NOT(ISNUMBER(N60))),"PENDENTE",M60-N60-SUM(E60:H60))</x:f>
        <x:v>PENDENTE</x:v>
      </x:c>
      <x:c r="P60" s="35"/>
      <x:c r="Q60" s="23"/>
      <x:c r="R60" s="33" t="str">
        <x:f>IF(OR(COUNT(D5:D60)&lt;&gt;A60,COUNT(M5:M60)&lt;&gt;A60),"PENDENTE",SUM(D5:D60)-SUM(M5:M60))</x:f>
        <x:v>PENDENTE</x:v>
      </x:c>
      <x:c r="S60" s="33" t="str">
        <x:f>IF(OR(COUNT(K5:K60)&lt;&gt;A60,COUNT(L5:L60)&lt;&gt;A60),"PENDENTE",SUM(K5:K60)-SUM(L5:L60))</x:f>
        <x:v>PENDENTE</x:v>
      </x:c>
      <x:c r="T60" s="33" t="str">
        <x:f>IF(COUNT(O5:O60)&lt;&gt;A60,"PENDENTE",'Premissas mensais'!$B$16+SUM(O5:O60))</x:f>
        <x:v>PENDENTE</x:v>
      </x:c>
      <x:c r="U60" s="33" t="str">
        <x:f>IF(NOT(ISNUMBER(T60)),"PENDENTE",MAX(0,-T60))</x:f>
        <x:v>PENDENTE</x:v>
      </x:c>
    </x:row>
    <x:row r="61" ht="24" customHeight="1">
      <x:c r="A61" s="23" t="n">
        <x:v>57</x:v>
      </x:c>
      <x:c r="B61" s="32" t="str">
        <x:f>IF('Premissas mensais'!B4="","",EDATE('Premissas mensais'!$B$4,A61-1))</x:f>
      </x:c>
      <x:c r="C61" s="29"/>
      <x:c r="D61" s="33" t="str">
        <x:f>IF(OR(NOT(ISNUMBER(C61)),NOT(ISNUMBER('Premissas mensais'!$B$17))),"PENDENTE",C61*'Premissas mensais'!$B$17)</x:f>
        <x:v>PENDENTE</x:v>
      </x:c>
      <x:c r="E61" s="35"/>
      <x:c r="F61" s="35"/>
      <x:c r="G61" s="35"/>
      <x:c r="H61" s="35"/>
      <x:c r="I61" s="33" t="str">
        <x:f>IF(OR(NOT(ISNUMBER(D61)),NOT(ISNUMBER('Premissas mensais'!$B$13))),"PENDENTE",D61*'Premissas mensais'!$B$13)</x:f>
        <x:v>PENDENTE</x:v>
      </x:c>
      <x:c r="J61" s="33" t="str">
        <x:f>IF(OR('Premissas mensais'!$B$24="PENDENTE",COUNT(D5:D60)&lt;&gt;A61-1),"PENDENTE",SUMIFS($D$5:D60,$A$5:A60,"&gt;="&amp;MAX(1,A61-'Premissas mensais'!$B$14))*(1-'Premissas mensais'!$B$13)/'Premissas mensais'!$B$14)</x:f>
        <x:v>PENDENTE</x:v>
      </x:c>
      <x:c r="K61" s="33" t="str">
        <x:f>IF(NOT(ISNUMBER(J61)),"PENDENTE",J61*'Premissas mensais'!$B$15)</x:f>
        <x:v>PENDENTE</x:v>
      </x:c>
      <x:c r="L61" s="35"/>
      <x:c r="M61" s="33" t="str">
        <x:f>IF(OR(COUNT(I61:L61)&lt;&gt;4,L61&lt;0),"PENDENTE",I61+J61-K61+L61)</x:f>
        <x:v>PENDENTE</x:v>
      </x:c>
      <x:c r="N61" s="33" t="str">
        <x:f>IF('Premissas mensais'!$B$24="PENDENTE","PENDENTE",IF(A61='Premissas mensais'!$B$10,'Premissas mensais'!$B$22*'Premissas mensais'!$B$8,0)+IF(AND(A61&gt;='Premissas mensais'!$B$11,A61&lt;'Premissas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1" s="33" t="str">
        <x:f>IF(OR(COUNT(E61:H61)&lt;&gt;4,NOT(ISNUMBER(M61)),NOT(ISNUMBER(N61))),"PENDENTE",M61-N61-SUM(E61:H61))</x:f>
        <x:v>PENDENTE</x:v>
      </x:c>
      <x:c r="P61" s="35"/>
      <x:c r="Q61" s="23"/>
      <x:c r="R61" s="33" t="str">
        <x:f>IF(OR(COUNT(D5:D61)&lt;&gt;A61,COUNT(M5:M61)&lt;&gt;A61),"PENDENTE",SUM(D5:D61)-SUM(M5:M61))</x:f>
        <x:v>PENDENTE</x:v>
      </x:c>
      <x:c r="S61" s="33" t="str">
        <x:f>IF(OR(COUNT(K5:K61)&lt;&gt;A61,COUNT(L5:L61)&lt;&gt;A61),"PENDENTE",SUM(K5:K61)-SUM(L5:L61))</x:f>
        <x:v>PENDENTE</x:v>
      </x:c>
      <x:c r="T61" s="33" t="str">
        <x:f>IF(COUNT(O5:O61)&lt;&gt;A61,"PENDENTE",'Premissas mensais'!$B$16+SUM(O5:O61))</x:f>
        <x:v>PENDENTE</x:v>
      </x:c>
      <x:c r="U61" s="33" t="str">
        <x:f>IF(NOT(ISNUMBER(T61)),"PENDENTE",MAX(0,-T61))</x:f>
        <x:v>PENDENTE</x:v>
      </x:c>
    </x:row>
    <x:row r="62" ht="24" customHeight="1">
      <x:c r="A62" s="23" t="n">
        <x:v>58</x:v>
      </x:c>
      <x:c r="B62" s="32" t="str">
        <x:f>IF('Premissas mensais'!B4="","",EDATE('Premissas mensais'!$B$4,A62-1))</x:f>
      </x:c>
      <x:c r="C62" s="29"/>
      <x:c r="D62" s="33" t="str">
        <x:f>IF(OR(NOT(ISNUMBER(C62)),NOT(ISNUMBER('Premissas mensais'!$B$17))),"PENDENTE",C62*'Premissas mensais'!$B$17)</x:f>
        <x:v>PENDENTE</x:v>
      </x:c>
      <x:c r="E62" s="35"/>
      <x:c r="F62" s="35"/>
      <x:c r="G62" s="35"/>
      <x:c r="H62" s="35"/>
      <x:c r="I62" s="33" t="str">
        <x:f>IF(OR(NOT(ISNUMBER(D62)),NOT(ISNUMBER('Premissas mensais'!$B$13))),"PENDENTE",D62*'Premissas mensais'!$B$13)</x:f>
        <x:v>PENDENTE</x:v>
      </x:c>
      <x:c r="J62" s="33" t="str">
        <x:f>IF(OR('Premissas mensais'!$B$24="PENDENTE",COUNT(D5:D61)&lt;&gt;A62-1),"PENDENTE",SUMIFS($D$5:D61,$A$5:A61,"&gt;="&amp;MAX(1,A62-'Premissas mensais'!$B$14))*(1-'Premissas mensais'!$B$13)/'Premissas mensais'!$B$14)</x:f>
        <x:v>PENDENTE</x:v>
      </x:c>
      <x:c r="K62" s="33" t="str">
        <x:f>IF(NOT(ISNUMBER(J62)),"PENDENTE",J62*'Premissas mensais'!$B$15)</x:f>
        <x:v>PENDENTE</x:v>
      </x:c>
      <x:c r="L62" s="35"/>
      <x:c r="M62" s="33" t="str">
        <x:f>IF(OR(COUNT(I62:L62)&lt;&gt;4,L62&lt;0),"PENDENTE",I62+J62-K62+L62)</x:f>
        <x:v>PENDENTE</x:v>
      </x:c>
      <x:c r="N62" s="33" t="str">
        <x:f>IF('Premissas mensais'!$B$24="PENDENTE","PENDENTE",IF(A62='Premissas mensais'!$B$10,'Premissas mensais'!$B$22*'Premissas mensais'!$B$8,0)+IF(AND(A62&gt;='Premissas mensais'!$B$11,A62&lt;'Premissas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2" s="33" t="str">
        <x:f>IF(OR(COUNT(E62:H62)&lt;&gt;4,NOT(ISNUMBER(M62)),NOT(ISNUMBER(N62))),"PENDENTE",M62-N62-SUM(E62:H62))</x:f>
        <x:v>PENDENTE</x:v>
      </x:c>
      <x:c r="P62" s="35"/>
      <x:c r="Q62" s="23"/>
      <x:c r="R62" s="33" t="str">
        <x:f>IF(OR(COUNT(D5:D62)&lt;&gt;A62,COUNT(M5:M62)&lt;&gt;A62),"PENDENTE",SUM(D5:D62)-SUM(M5:M62))</x:f>
        <x:v>PENDENTE</x:v>
      </x:c>
      <x:c r="S62" s="33" t="str">
        <x:f>IF(OR(COUNT(K5:K62)&lt;&gt;A62,COUNT(L5:L62)&lt;&gt;A62),"PENDENTE",SUM(K5:K62)-SUM(L5:L62))</x:f>
        <x:v>PENDENTE</x:v>
      </x:c>
      <x:c r="T62" s="33" t="str">
        <x:f>IF(COUNT(O5:O62)&lt;&gt;A62,"PENDENTE",'Premissas mensais'!$B$16+SUM(O5:O62))</x:f>
        <x:v>PENDENTE</x:v>
      </x:c>
      <x:c r="U62" s="33" t="str">
        <x:f>IF(NOT(ISNUMBER(T62)),"PENDENTE",MAX(0,-T62))</x:f>
        <x:v>PENDENTE</x:v>
      </x:c>
    </x:row>
    <x:row r="63" ht="24" customHeight="1">
      <x:c r="A63" s="23" t="n">
        <x:v>59</x:v>
      </x:c>
      <x:c r="B63" s="32" t="str">
        <x:f>IF('Premissas mensais'!B4="","",EDATE('Premissas mensais'!$B$4,A63-1))</x:f>
      </x:c>
      <x:c r="C63" s="29"/>
      <x:c r="D63" s="33" t="str">
        <x:f>IF(OR(NOT(ISNUMBER(C63)),NOT(ISNUMBER('Premissas mensais'!$B$17))),"PENDENTE",C63*'Premissas mensais'!$B$17)</x:f>
        <x:v>PENDENTE</x:v>
      </x:c>
      <x:c r="E63" s="35"/>
      <x:c r="F63" s="35"/>
      <x:c r="G63" s="35"/>
      <x:c r="H63" s="35"/>
      <x:c r="I63" s="33" t="str">
        <x:f>IF(OR(NOT(ISNUMBER(D63)),NOT(ISNUMBER('Premissas mensais'!$B$13))),"PENDENTE",D63*'Premissas mensais'!$B$13)</x:f>
        <x:v>PENDENTE</x:v>
      </x:c>
      <x:c r="J63" s="33" t="str">
        <x:f>IF(OR('Premissas mensais'!$B$24="PENDENTE",COUNT(D5:D62)&lt;&gt;A63-1),"PENDENTE",SUMIFS($D$5:D62,$A$5:A62,"&gt;="&amp;MAX(1,A63-'Premissas mensais'!$B$14))*(1-'Premissas mensais'!$B$13)/'Premissas mensais'!$B$14)</x:f>
        <x:v>PENDENTE</x:v>
      </x:c>
      <x:c r="K63" s="33" t="str">
        <x:f>IF(NOT(ISNUMBER(J63)),"PENDENTE",J63*'Premissas mensais'!$B$15)</x:f>
        <x:v>PENDENTE</x:v>
      </x:c>
      <x:c r="L63" s="35"/>
      <x:c r="M63" s="33" t="str">
        <x:f>IF(OR(COUNT(I63:L63)&lt;&gt;4,L63&lt;0),"PENDENTE",I63+J63-K63+L63)</x:f>
        <x:v>PENDENTE</x:v>
      </x:c>
      <x:c r="N63" s="33" t="str">
        <x:f>IF('Premissas mensais'!$B$24="PENDENTE","PENDENTE",IF(A63='Premissas mensais'!$B$10,'Premissas mensais'!$B$22*'Premissas mensais'!$B$8,0)+IF(AND(A63&gt;='Premissas mensais'!$B$11,A63&lt;'Premissas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3" s="33" t="str">
        <x:f>IF(OR(COUNT(E63:H63)&lt;&gt;4,NOT(ISNUMBER(M63)),NOT(ISNUMBER(N63))),"PENDENTE",M63-N63-SUM(E63:H63))</x:f>
        <x:v>PENDENTE</x:v>
      </x:c>
      <x:c r="P63" s="35"/>
      <x:c r="Q63" s="23"/>
      <x:c r="R63" s="33" t="str">
        <x:f>IF(OR(COUNT(D5:D63)&lt;&gt;A63,COUNT(M5:M63)&lt;&gt;A63),"PENDENTE",SUM(D5:D63)-SUM(M5:M63))</x:f>
        <x:v>PENDENTE</x:v>
      </x:c>
      <x:c r="S63" s="33" t="str">
        <x:f>IF(OR(COUNT(K5:K63)&lt;&gt;A63,COUNT(L5:L63)&lt;&gt;A63),"PENDENTE",SUM(K5:K63)-SUM(L5:L63))</x:f>
        <x:v>PENDENTE</x:v>
      </x:c>
      <x:c r="T63" s="33" t="str">
        <x:f>IF(COUNT(O5:O63)&lt;&gt;A63,"PENDENTE",'Premissas mensais'!$B$16+SUM(O5:O63))</x:f>
        <x:v>PENDENTE</x:v>
      </x:c>
      <x:c r="U63" s="33" t="str">
        <x:f>IF(NOT(ISNUMBER(T63)),"PENDENTE",MAX(0,-T63))</x:f>
        <x:v>PENDENTE</x:v>
      </x:c>
    </x:row>
    <x:row r="64" ht="24" customHeight="1">
      <x:c r="A64" s="23" t="n">
        <x:v>60</x:v>
      </x:c>
      <x:c r="B64" s="32" t="str">
        <x:f>IF('Premissas mensais'!B4="","",EDATE('Premissas mensais'!$B$4,A64-1))</x:f>
      </x:c>
      <x:c r="C64" s="29"/>
      <x:c r="D64" s="33" t="str">
        <x:f>IF(OR(NOT(ISNUMBER(C64)),NOT(ISNUMBER('Premissas mensais'!$B$17))),"PENDENTE",C64*'Premissas mensais'!$B$17)</x:f>
        <x:v>PENDENTE</x:v>
      </x:c>
      <x:c r="E64" s="35"/>
      <x:c r="F64" s="35"/>
      <x:c r="G64" s="35"/>
      <x:c r="H64" s="35"/>
      <x:c r="I64" s="33" t="str">
        <x:f>IF(OR(NOT(ISNUMBER(D64)),NOT(ISNUMBER('Premissas mensais'!$B$13))),"PENDENTE",D64*'Premissas mensais'!$B$13)</x:f>
        <x:v>PENDENTE</x:v>
      </x:c>
      <x:c r="J64" s="33" t="str">
        <x:f>IF(OR('Premissas mensais'!$B$24="PENDENTE",COUNT(D5:D63)&lt;&gt;A64-1),"PENDENTE",SUMIFS($D$5:D63,$A$5:A63,"&gt;="&amp;MAX(1,A64-'Premissas mensais'!$B$14))*(1-'Premissas mensais'!$B$13)/'Premissas mensais'!$B$14)</x:f>
        <x:v>PENDENTE</x:v>
      </x:c>
      <x:c r="K64" s="33" t="str">
        <x:f>IF(NOT(ISNUMBER(J64)),"PENDENTE",J64*'Premissas mensais'!$B$15)</x:f>
        <x:v>PENDENTE</x:v>
      </x:c>
      <x:c r="L64" s="35"/>
      <x:c r="M64" s="33" t="str">
        <x:f>IF(OR(COUNT(I64:L64)&lt;&gt;4,L64&lt;0),"PENDENTE",I64+J64-K64+L64)</x:f>
        <x:v>PENDENTE</x:v>
      </x:c>
      <x:c r="N64" s="33" t="str">
        <x:f>IF('Premissas mensais'!$B$24="PENDENTE","PENDENTE",IF(A64='Premissas mensais'!$B$10,'Premissas mensais'!$B$22*'Premissas mensais'!$B$8,0)+IF(AND(A64&gt;='Premissas mensais'!$B$11,A64&lt;'Premissas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4" s="33" t="str">
        <x:f>IF(OR(COUNT(E64:H64)&lt;&gt;4,NOT(ISNUMBER(M64)),NOT(ISNUMBER(N64))),"PENDENTE",M64-N64-SUM(E64:H64))</x:f>
        <x:v>PENDENTE</x:v>
      </x:c>
      <x:c r="P64" s="35"/>
      <x:c r="Q64" s="23"/>
      <x:c r="R64" s="33" t="str">
        <x:f>IF(OR(COUNT(D5:D64)&lt;&gt;A64,COUNT(M5:M64)&lt;&gt;A64),"PENDENTE",SUM(D5:D64)-SUM(M5:M64))</x:f>
        <x:v>PENDENTE</x:v>
      </x:c>
      <x:c r="S64" s="33" t="str">
        <x:f>IF(OR(COUNT(K5:K64)&lt;&gt;A64,COUNT(L5:L64)&lt;&gt;A64),"PENDENTE",SUM(K5:K64)-SUM(L5:L64))</x:f>
        <x:v>PENDENTE</x:v>
      </x:c>
      <x:c r="T64" s="33" t="str">
        <x:f>IF(COUNT(O5:O64)&lt;&gt;A64,"PENDENTE",'Premissas mensais'!$B$16+SUM(O5:O64))</x:f>
        <x:v>PENDENTE</x:v>
      </x:c>
      <x:c r="U64" s="33" t="str">
        <x:f>IF(NOT(ISNUMBER(T64)),"PENDENTE",MAX(0,-T64))</x:f>
        <x:v>PENDENTE</x:v>
      </x:c>
    </x:row>
    <x:row r="65" ht="24" customHeight="1">
      <x:c r="A65" s="23" t="n">
        <x:v>61</x:v>
      </x:c>
      <x:c r="B65" s="32" t="str">
        <x:f>IF('Premissas mensais'!B4="","",EDATE('Premissas mensais'!$B$4,A65-1))</x:f>
      </x:c>
      <x:c r="C65" s="29"/>
      <x:c r="D65" s="33" t="str">
        <x:f>IF(OR(NOT(ISNUMBER(C65)),NOT(ISNUMBER('Premissas mensais'!$B$17))),"PENDENTE",C65*'Premissas mensais'!$B$17)</x:f>
        <x:v>PENDENTE</x:v>
      </x:c>
      <x:c r="E65" s="35"/>
      <x:c r="F65" s="35"/>
      <x:c r="G65" s="35"/>
      <x:c r="H65" s="35"/>
      <x:c r="I65" s="33" t="str">
        <x:f>IF(OR(NOT(ISNUMBER(D65)),NOT(ISNUMBER('Premissas mensais'!$B$13))),"PENDENTE",D65*'Premissas mensais'!$B$13)</x:f>
        <x:v>PENDENTE</x:v>
      </x:c>
      <x:c r="J65" s="33" t="str">
        <x:f>IF(OR('Premissas mensais'!$B$24="PENDENTE",COUNT(D5:D64)&lt;&gt;A65-1),"PENDENTE",SUMIFS($D$5:D64,$A$5:A64,"&gt;="&amp;MAX(1,A65-'Premissas mensais'!$B$14))*(1-'Premissas mensais'!$B$13)/'Premissas mensais'!$B$14)</x:f>
        <x:v>PENDENTE</x:v>
      </x:c>
      <x:c r="K65" s="33" t="str">
        <x:f>IF(NOT(ISNUMBER(J65)),"PENDENTE",J65*'Premissas mensais'!$B$15)</x:f>
        <x:v>PENDENTE</x:v>
      </x:c>
      <x:c r="L65" s="35"/>
      <x:c r="M65" s="33" t="str">
        <x:f>IF(OR(COUNT(I65:L65)&lt;&gt;4,L65&lt;0),"PENDENTE",I65+J65-K65+L65)</x:f>
        <x:v>PENDENTE</x:v>
      </x:c>
      <x:c r="N65" s="33" t="str">
        <x:f>IF('Premissas mensais'!$B$24="PENDENTE","PENDENTE",IF(A65='Premissas mensais'!$B$10,'Premissas mensais'!$B$22*'Premissas mensais'!$B$8,0)+IF(AND(A65&gt;='Premissas mensais'!$B$11,A65&lt;'Premissas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5" s="33" t="str">
        <x:f>IF(OR(COUNT(E65:H65)&lt;&gt;4,NOT(ISNUMBER(M65)),NOT(ISNUMBER(N65))),"PENDENTE",M65-N65-SUM(E65:H65))</x:f>
        <x:v>PENDENTE</x:v>
      </x:c>
      <x:c r="P65" s="35"/>
      <x:c r="Q65" s="23"/>
      <x:c r="R65" s="33" t="str">
        <x:f>IF(OR(COUNT(D5:D65)&lt;&gt;A65,COUNT(M5:M65)&lt;&gt;A65),"PENDENTE",SUM(D5:D65)-SUM(M5:M65))</x:f>
        <x:v>PENDENTE</x:v>
      </x:c>
      <x:c r="S65" s="33" t="str">
        <x:f>IF(OR(COUNT(K5:K65)&lt;&gt;A65,COUNT(L5:L65)&lt;&gt;A65),"PENDENTE",SUM(K5:K65)-SUM(L5:L65))</x:f>
        <x:v>PENDENTE</x:v>
      </x:c>
      <x:c r="T65" s="33" t="str">
        <x:f>IF(COUNT(O5:O65)&lt;&gt;A65,"PENDENTE",'Premissas mensais'!$B$16+SUM(O5:O65))</x:f>
        <x:v>PENDENTE</x:v>
      </x:c>
      <x:c r="U65" s="33" t="str">
        <x:f>IF(NOT(ISNUMBER(T65)),"PENDENTE",MAX(0,-T65))</x:f>
        <x:v>PENDENTE</x:v>
      </x:c>
    </x:row>
    <x:row r="66" ht="24" customHeight="1">
      <x:c r="A66" s="23" t="n">
        <x:v>62</x:v>
      </x:c>
      <x:c r="B66" s="32" t="str">
        <x:f>IF('Premissas mensais'!B4="","",EDATE('Premissas mensais'!$B$4,A66-1))</x:f>
      </x:c>
      <x:c r="C66" s="29"/>
      <x:c r="D66" s="33" t="str">
        <x:f>IF(OR(NOT(ISNUMBER(C66)),NOT(ISNUMBER('Premissas mensais'!$B$17))),"PENDENTE",C66*'Premissas mensais'!$B$17)</x:f>
        <x:v>PENDENTE</x:v>
      </x:c>
      <x:c r="E66" s="35"/>
      <x:c r="F66" s="35"/>
      <x:c r="G66" s="35"/>
      <x:c r="H66" s="35"/>
      <x:c r="I66" s="33" t="str">
        <x:f>IF(OR(NOT(ISNUMBER(D66)),NOT(ISNUMBER('Premissas mensais'!$B$13))),"PENDENTE",D66*'Premissas mensais'!$B$13)</x:f>
        <x:v>PENDENTE</x:v>
      </x:c>
      <x:c r="J66" s="33" t="str">
        <x:f>IF(OR('Premissas mensais'!$B$24="PENDENTE",COUNT(D5:D65)&lt;&gt;A66-1),"PENDENTE",SUMIFS($D$5:D65,$A$5:A65,"&gt;="&amp;MAX(1,A66-'Premissas mensais'!$B$14))*(1-'Premissas mensais'!$B$13)/'Premissas mensais'!$B$14)</x:f>
        <x:v>PENDENTE</x:v>
      </x:c>
      <x:c r="K66" s="33" t="str">
        <x:f>IF(NOT(ISNUMBER(J66)),"PENDENTE",J66*'Premissas mensais'!$B$15)</x:f>
        <x:v>PENDENTE</x:v>
      </x:c>
      <x:c r="L66" s="35"/>
      <x:c r="M66" s="33" t="str">
        <x:f>IF(OR(COUNT(I66:L66)&lt;&gt;4,L66&lt;0),"PENDENTE",I66+J66-K66+L66)</x:f>
        <x:v>PENDENTE</x:v>
      </x:c>
      <x:c r="N66" s="33" t="str">
        <x:f>IF('Premissas mensais'!$B$24="PENDENTE","PENDENTE",IF(A66='Premissas mensais'!$B$10,'Premissas mensais'!$B$22*'Premissas mensais'!$B$8,0)+IF(AND(A66&gt;='Premissas mensais'!$B$11,A66&lt;'Premissas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6" s="33" t="str">
        <x:f>IF(OR(COUNT(E66:H66)&lt;&gt;4,NOT(ISNUMBER(M66)),NOT(ISNUMBER(N66))),"PENDENTE",M66-N66-SUM(E66:H66))</x:f>
        <x:v>PENDENTE</x:v>
      </x:c>
      <x:c r="P66" s="35"/>
      <x:c r="Q66" s="23"/>
      <x:c r="R66" s="33" t="str">
        <x:f>IF(OR(COUNT(D5:D66)&lt;&gt;A66,COUNT(M5:M66)&lt;&gt;A66),"PENDENTE",SUM(D5:D66)-SUM(M5:M66))</x:f>
        <x:v>PENDENTE</x:v>
      </x:c>
      <x:c r="S66" s="33" t="str">
        <x:f>IF(OR(COUNT(K5:K66)&lt;&gt;A66,COUNT(L5:L66)&lt;&gt;A66),"PENDENTE",SUM(K5:K66)-SUM(L5:L66))</x:f>
        <x:v>PENDENTE</x:v>
      </x:c>
      <x:c r="T66" s="33" t="str">
        <x:f>IF(COUNT(O5:O66)&lt;&gt;A66,"PENDENTE",'Premissas mensais'!$B$16+SUM(O5:O66))</x:f>
        <x:v>PENDENTE</x:v>
      </x:c>
      <x:c r="U66" s="33" t="str">
        <x:f>IF(NOT(ISNUMBER(T66)),"PENDENTE",MAX(0,-T66))</x:f>
        <x:v>PENDENTE</x:v>
      </x:c>
    </x:row>
    <x:row r="67" ht="24" customHeight="1">
      <x:c r="A67" s="23" t="n">
        <x:v>63</x:v>
      </x:c>
      <x:c r="B67" s="32" t="str">
        <x:f>IF('Premissas mensais'!B4="","",EDATE('Premissas mensais'!$B$4,A67-1))</x:f>
      </x:c>
      <x:c r="C67" s="29"/>
      <x:c r="D67" s="33" t="str">
        <x:f>IF(OR(NOT(ISNUMBER(C67)),NOT(ISNUMBER('Premissas mensais'!$B$17))),"PENDENTE",C67*'Premissas mensais'!$B$17)</x:f>
        <x:v>PENDENTE</x:v>
      </x:c>
      <x:c r="E67" s="35"/>
      <x:c r="F67" s="35"/>
      <x:c r="G67" s="35"/>
      <x:c r="H67" s="35"/>
      <x:c r="I67" s="33" t="str">
        <x:f>IF(OR(NOT(ISNUMBER(D67)),NOT(ISNUMBER('Premissas mensais'!$B$13))),"PENDENTE",D67*'Premissas mensais'!$B$13)</x:f>
        <x:v>PENDENTE</x:v>
      </x:c>
      <x:c r="J67" s="33" t="str">
        <x:f>IF(OR('Premissas mensais'!$B$24="PENDENTE",COUNT(D5:D66)&lt;&gt;A67-1),"PENDENTE",SUMIFS($D$5:D66,$A$5:A66,"&gt;="&amp;MAX(1,A67-'Premissas mensais'!$B$14))*(1-'Premissas mensais'!$B$13)/'Premissas mensais'!$B$14)</x:f>
        <x:v>PENDENTE</x:v>
      </x:c>
      <x:c r="K67" s="33" t="str">
        <x:f>IF(NOT(ISNUMBER(J67)),"PENDENTE",J67*'Premissas mensais'!$B$15)</x:f>
        <x:v>PENDENTE</x:v>
      </x:c>
      <x:c r="L67" s="35"/>
      <x:c r="M67" s="33" t="str">
        <x:f>IF(OR(COUNT(I67:L67)&lt;&gt;4,L67&lt;0),"PENDENTE",I67+J67-K67+L67)</x:f>
        <x:v>PENDENTE</x:v>
      </x:c>
      <x:c r="N67" s="33" t="str">
        <x:f>IF('Premissas mensais'!$B$24="PENDENTE","PENDENTE",IF(A67='Premissas mensais'!$B$10,'Premissas mensais'!$B$22*'Premissas mensais'!$B$8,0)+IF(AND(A67&gt;='Premissas mensais'!$B$11,A67&lt;'Premissas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7" s="33" t="str">
        <x:f>IF(OR(COUNT(E67:H67)&lt;&gt;4,NOT(ISNUMBER(M67)),NOT(ISNUMBER(N67))),"PENDENTE",M67-N67-SUM(E67:H67))</x:f>
        <x:v>PENDENTE</x:v>
      </x:c>
      <x:c r="P67" s="35"/>
      <x:c r="Q67" s="23"/>
      <x:c r="R67" s="33" t="str">
        <x:f>IF(OR(COUNT(D5:D67)&lt;&gt;A67,COUNT(M5:M67)&lt;&gt;A67),"PENDENTE",SUM(D5:D67)-SUM(M5:M67))</x:f>
        <x:v>PENDENTE</x:v>
      </x:c>
      <x:c r="S67" s="33" t="str">
        <x:f>IF(OR(COUNT(K5:K67)&lt;&gt;A67,COUNT(L5:L67)&lt;&gt;A67),"PENDENTE",SUM(K5:K67)-SUM(L5:L67))</x:f>
        <x:v>PENDENTE</x:v>
      </x:c>
      <x:c r="T67" s="33" t="str">
        <x:f>IF(COUNT(O5:O67)&lt;&gt;A67,"PENDENTE",'Premissas mensais'!$B$16+SUM(O5:O67))</x:f>
        <x:v>PENDENTE</x:v>
      </x:c>
      <x:c r="U67" s="33" t="str">
        <x:f>IF(NOT(ISNUMBER(T67)),"PENDENTE",MAX(0,-T67))</x:f>
        <x:v>PENDENTE</x:v>
      </x:c>
    </x:row>
    <x:row r="68" ht="24" customHeight="1">
      <x:c r="A68" s="23" t="n">
        <x:v>64</x:v>
      </x:c>
      <x:c r="B68" s="32" t="str">
        <x:f>IF('Premissas mensais'!B4="","",EDATE('Premissas mensais'!$B$4,A68-1))</x:f>
      </x:c>
      <x:c r="C68" s="29"/>
      <x:c r="D68" s="33" t="str">
        <x:f>IF(OR(NOT(ISNUMBER(C68)),NOT(ISNUMBER('Premissas mensais'!$B$17))),"PENDENTE",C68*'Premissas mensais'!$B$17)</x:f>
        <x:v>PENDENTE</x:v>
      </x:c>
      <x:c r="E68" s="35"/>
      <x:c r="F68" s="35"/>
      <x:c r="G68" s="35"/>
      <x:c r="H68" s="35"/>
      <x:c r="I68" s="33" t="str">
        <x:f>IF(OR(NOT(ISNUMBER(D68)),NOT(ISNUMBER('Premissas mensais'!$B$13))),"PENDENTE",D68*'Premissas mensais'!$B$13)</x:f>
        <x:v>PENDENTE</x:v>
      </x:c>
      <x:c r="J68" s="33" t="str">
        <x:f>IF(OR('Premissas mensais'!$B$24="PENDENTE",COUNT(D5:D67)&lt;&gt;A68-1),"PENDENTE",SUMIFS($D$5:D67,$A$5:A67,"&gt;="&amp;MAX(1,A68-'Premissas mensais'!$B$14))*(1-'Premissas mensais'!$B$13)/'Premissas mensais'!$B$14)</x:f>
        <x:v>PENDENTE</x:v>
      </x:c>
      <x:c r="K68" s="33" t="str">
        <x:f>IF(NOT(ISNUMBER(J68)),"PENDENTE",J68*'Premissas mensais'!$B$15)</x:f>
        <x:v>PENDENTE</x:v>
      </x:c>
      <x:c r="L68" s="35"/>
      <x:c r="M68" s="33" t="str">
        <x:f>IF(OR(COUNT(I68:L68)&lt;&gt;4,L68&lt;0),"PENDENTE",I68+J68-K68+L68)</x:f>
        <x:v>PENDENTE</x:v>
      </x:c>
      <x:c r="N68" s="33" t="str">
        <x:f>IF('Premissas mensais'!$B$24="PENDENTE","PENDENTE",IF(A68='Premissas mensais'!$B$10,'Premissas mensais'!$B$22*'Premissas mensais'!$B$8,0)+IF(AND(A68&gt;='Premissas mensais'!$B$11,A68&lt;'Premissas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8" s="33" t="str">
        <x:f>IF(OR(COUNT(E68:H68)&lt;&gt;4,NOT(ISNUMBER(M68)),NOT(ISNUMBER(N68))),"PENDENTE",M68-N68-SUM(E68:H68))</x:f>
        <x:v>PENDENTE</x:v>
      </x:c>
      <x:c r="P68" s="35"/>
      <x:c r="Q68" s="23"/>
      <x:c r="R68" s="33" t="str">
        <x:f>IF(OR(COUNT(D5:D68)&lt;&gt;A68,COUNT(M5:M68)&lt;&gt;A68),"PENDENTE",SUM(D5:D68)-SUM(M5:M68))</x:f>
        <x:v>PENDENTE</x:v>
      </x:c>
      <x:c r="S68" s="33" t="str">
        <x:f>IF(OR(COUNT(K5:K68)&lt;&gt;A68,COUNT(L5:L68)&lt;&gt;A68),"PENDENTE",SUM(K5:K68)-SUM(L5:L68))</x:f>
        <x:v>PENDENTE</x:v>
      </x:c>
      <x:c r="T68" s="33" t="str">
        <x:f>IF(COUNT(O5:O68)&lt;&gt;A68,"PENDENTE",'Premissas mensais'!$B$16+SUM(O5:O68))</x:f>
        <x:v>PENDENTE</x:v>
      </x:c>
      <x:c r="U68" s="33" t="str">
        <x:f>IF(NOT(ISNUMBER(T68)),"PENDENTE",MAX(0,-T68))</x:f>
        <x:v>PENDENTE</x:v>
      </x:c>
    </x:row>
    <x:row r="69" ht="24" customHeight="1">
      <x:c r="A69" s="23" t="n">
        <x:v>65</x:v>
      </x:c>
      <x:c r="B69" s="32" t="str">
        <x:f>IF('Premissas mensais'!B4="","",EDATE('Premissas mensais'!$B$4,A69-1))</x:f>
      </x:c>
      <x:c r="C69" s="29"/>
      <x:c r="D69" s="33" t="str">
        <x:f>IF(OR(NOT(ISNUMBER(C69)),NOT(ISNUMBER('Premissas mensais'!$B$17))),"PENDENTE",C69*'Premissas mensais'!$B$17)</x:f>
        <x:v>PENDENTE</x:v>
      </x:c>
      <x:c r="E69" s="35"/>
      <x:c r="F69" s="35"/>
      <x:c r="G69" s="35"/>
      <x:c r="H69" s="35"/>
      <x:c r="I69" s="33" t="str">
        <x:f>IF(OR(NOT(ISNUMBER(D69)),NOT(ISNUMBER('Premissas mensais'!$B$13))),"PENDENTE",D69*'Premissas mensais'!$B$13)</x:f>
        <x:v>PENDENTE</x:v>
      </x:c>
      <x:c r="J69" s="33" t="str">
        <x:f>IF(OR('Premissas mensais'!$B$24="PENDENTE",COUNT(D5:D68)&lt;&gt;A69-1),"PENDENTE",SUMIFS($D$5:D68,$A$5:A68,"&gt;="&amp;MAX(1,A69-'Premissas mensais'!$B$14))*(1-'Premissas mensais'!$B$13)/'Premissas mensais'!$B$14)</x:f>
        <x:v>PENDENTE</x:v>
      </x:c>
      <x:c r="K69" s="33" t="str">
        <x:f>IF(NOT(ISNUMBER(J69)),"PENDENTE",J69*'Premissas mensais'!$B$15)</x:f>
        <x:v>PENDENTE</x:v>
      </x:c>
      <x:c r="L69" s="35"/>
      <x:c r="M69" s="33" t="str">
        <x:f>IF(OR(COUNT(I69:L69)&lt;&gt;4,L69&lt;0),"PENDENTE",I69+J69-K69+L69)</x:f>
        <x:v>PENDENTE</x:v>
      </x:c>
      <x:c r="N69" s="33" t="str">
        <x:f>IF('Premissas mensais'!$B$24="PENDENTE","PENDENTE",IF(A69='Premissas mensais'!$B$10,'Premissas mensais'!$B$22*'Premissas mensais'!$B$8,0)+IF(AND(A69&gt;='Premissas mensais'!$B$11,A69&lt;'Premissas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69" s="33" t="str">
        <x:f>IF(OR(COUNT(E69:H69)&lt;&gt;4,NOT(ISNUMBER(M69)),NOT(ISNUMBER(N69))),"PENDENTE",M69-N69-SUM(E69:H69))</x:f>
        <x:v>PENDENTE</x:v>
      </x:c>
      <x:c r="P69" s="35"/>
      <x:c r="Q69" s="23"/>
      <x:c r="R69" s="33" t="str">
        <x:f>IF(OR(COUNT(D5:D69)&lt;&gt;A69,COUNT(M5:M69)&lt;&gt;A69),"PENDENTE",SUM(D5:D69)-SUM(M5:M69))</x:f>
        <x:v>PENDENTE</x:v>
      </x:c>
      <x:c r="S69" s="33" t="str">
        <x:f>IF(OR(COUNT(K5:K69)&lt;&gt;A69,COUNT(L5:L69)&lt;&gt;A69),"PENDENTE",SUM(K5:K69)-SUM(L5:L69))</x:f>
        <x:v>PENDENTE</x:v>
      </x:c>
      <x:c r="T69" s="33" t="str">
        <x:f>IF(COUNT(O5:O69)&lt;&gt;A69,"PENDENTE",'Premissas mensais'!$B$16+SUM(O5:O69))</x:f>
        <x:v>PENDENTE</x:v>
      </x:c>
      <x:c r="U69" s="33" t="str">
        <x:f>IF(NOT(ISNUMBER(T69)),"PENDENTE",MAX(0,-T69))</x:f>
        <x:v>PENDENTE</x:v>
      </x:c>
    </x:row>
    <x:row r="70" ht="24" customHeight="1">
      <x:c r="A70" s="23" t="n">
        <x:v>66</x:v>
      </x:c>
      <x:c r="B70" s="32" t="str">
        <x:f>IF('Premissas mensais'!B4="","",EDATE('Premissas mensais'!$B$4,A70-1))</x:f>
      </x:c>
      <x:c r="C70" s="29"/>
      <x:c r="D70" s="33" t="str">
        <x:f>IF(OR(NOT(ISNUMBER(C70)),NOT(ISNUMBER('Premissas mensais'!$B$17))),"PENDENTE",C70*'Premissas mensais'!$B$17)</x:f>
        <x:v>PENDENTE</x:v>
      </x:c>
      <x:c r="E70" s="35"/>
      <x:c r="F70" s="35"/>
      <x:c r="G70" s="35"/>
      <x:c r="H70" s="35"/>
      <x:c r="I70" s="33" t="str">
        <x:f>IF(OR(NOT(ISNUMBER(D70)),NOT(ISNUMBER('Premissas mensais'!$B$13))),"PENDENTE",D70*'Premissas mensais'!$B$13)</x:f>
        <x:v>PENDENTE</x:v>
      </x:c>
      <x:c r="J70" s="33" t="str">
        <x:f>IF(OR('Premissas mensais'!$B$24="PENDENTE",COUNT(D5:D69)&lt;&gt;A70-1),"PENDENTE",SUMIFS($D$5:D69,$A$5:A69,"&gt;="&amp;MAX(1,A70-'Premissas mensais'!$B$14))*(1-'Premissas mensais'!$B$13)/'Premissas mensais'!$B$14)</x:f>
        <x:v>PENDENTE</x:v>
      </x:c>
      <x:c r="K70" s="33" t="str">
        <x:f>IF(NOT(ISNUMBER(J70)),"PENDENTE",J70*'Premissas mensais'!$B$15)</x:f>
        <x:v>PENDENTE</x:v>
      </x:c>
      <x:c r="L70" s="35"/>
      <x:c r="M70" s="33" t="str">
        <x:f>IF(OR(COUNT(I70:L70)&lt;&gt;4,L70&lt;0),"PENDENTE",I70+J70-K70+L70)</x:f>
        <x:v>PENDENTE</x:v>
      </x:c>
      <x:c r="N70" s="33" t="str">
        <x:f>IF('Premissas mensais'!$B$24="PENDENTE","PENDENTE",IF(A70='Premissas mensais'!$B$10,'Premissas mensais'!$B$22*'Premissas mensais'!$B$8,0)+IF(AND(A70&gt;='Premissas mensais'!$B$11,A70&lt;'Premissas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0" s="33" t="str">
        <x:f>IF(OR(COUNT(E70:H70)&lt;&gt;4,NOT(ISNUMBER(M70)),NOT(ISNUMBER(N70))),"PENDENTE",M70-N70-SUM(E70:H70))</x:f>
        <x:v>PENDENTE</x:v>
      </x:c>
      <x:c r="P70" s="35"/>
      <x:c r="Q70" s="23"/>
      <x:c r="R70" s="33" t="str">
        <x:f>IF(OR(COUNT(D5:D70)&lt;&gt;A70,COUNT(M5:M70)&lt;&gt;A70),"PENDENTE",SUM(D5:D70)-SUM(M5:M70))</x:f>
        <x:v>PENDENTE</x:v>
      </x:c>
      <x:c r="S70" s="33" t="str">
        <x:f>IF(OR(COUNT(K5:K70)&lt;&gt;A70,COUNT(L5:L70)&lt;&gt;A70),"PENDENTE",SUM(K5:K70)-SUM(L5:L70))</x:f>
        <x:v>PENDENTE</x:v>
      </x:c>
      <x:c r="T70" s="33" t="str">
        <x:f>IF(COUNT(O5:O70)&lt;&gt;A70,"PENDENTE",'Premissas mensais'!$B$16+SUM(O5:O70))</x:f>
        <x:v>PENDENTE</x:v>
      </x:c>
      <x:c r="U70" s="33" t="str">
        <x:f>IF(NOT(ISNUMBER(T70)),"PENDENTE",MAX(0,-T70))</x:f>
        <x:v>PENDENTE</x:v>
      </x:c>
    </x:row>
    <x:row r="71" ht="24" customHeight="1">
      <x:c r="A71" s="23" t="n">
        <x:v>67</x:v>
      </x:c>
      <x:c r="B71" s="32" t="str">
        <x:f>IF('Premissas mensais'!B4="","",EDATE('Premissas mensais'!$B$4,A71-1))</x:f>
      </x:c>
      <x:c r="C71" s="29"/>
      <x:c r="D71" s="33" t="str">
        <x:f>IF(OR(NOT(ISNUMBER(C71)),NOT(ISNUMBER('Premissas mensais'!$B$17))),"PENDENTE",C71*'Premissas mensais'!$B$17)</x:f>
        <x:v>PENDENTE</x:v>
      </x:c>
      <x:c r="E71" s="35"/>
      <x:c r="F71" s="35"/>
      <x:c r="G71" s="35"/>
      <x:c r="H71" s="35"/>
      <x:c r="I71" s="33" t="str">
        <x:f>IF(OR(NOT(ISNUMBER(D71)),NOT(ISNUMBER('Premissas mensais'!$B$13))),"PENDENTE",D71*'Premissas mensais'!$B$13)</x:f>
        <x:v>PENDENTE</x:v>
      </x:c>
      <x:c r="J71" s="33" t="str">
        <x:f>IF(OR('Premissas mensais'!$B$24="PENDENTE",COUNT(D5:D70)&lt;&gt;A71-1),"PENDENTE",SUMIFS($D$5:D70,$A$5:A70,"&gt;="&amp;MAX(1,A71-'Premissas mensais'!$B$14))*(1-'Premissas mensais'!$B$13)/'Premissas mensais'!$B$14)</x:f>
        <x:v>PENDENTE</x:v>
      </x:c>
      <x:c r="K71" s="33" t="str">
        <x:f>IF(NOT(ISNUMBER(J71)),"PENDENTE",J71*'Premissas mensais'!$B$15)</x:f>
        <x:v>PENDENTE</x:v>
      </x:c>
      <x:c r="L71" s="35"/>
      <x:c r="M71" s="33" t="str">
        <x:f>IF(OR(COUNT(I71:L71)&lt;&gt;4,L71&lt;0),"PENDENTE",I71+J71-K71+L71)</x:f>
        <x:v>PENDENTE</x:v>
      </x:c>
      <x:c r="N71" s="33" t="str">
        <x:f>IF('Premissas mensais'!$B$24="PENDENTE","PENDENTE",IF(A71='Premissas mensais'!$B$10,'Premissas mensais'!$B$22*'Premissas mensais'!$B$8,0)+IF(AND(A71&gt;='Premissas mensais'!$B$11,A71&lt;'Premissas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1" s="33" t="str">
        <x:f>IF(OR(COUNT(E71:H71)&lt;&gt;4,NOT(ISNUMBER(M71)),NOT(ISNUMBER(N71))),"PENDENTE",M71-N71-SUM(E71:H71))</x:f>
        <x:v>PENDENTE</x:v>
      </x:c>
      <x:c r="P71" s="35"/>
      <x:c r="Q71" s="23"/>
      <x:c r="R71" s="33" t="str">
        <x:f>IF(OR(COUNT(D5:D71)&lt;&gt;A71,COUNT(M5:M71)&lt;&gt;A71),"PENDENTE",SUM(D5:D71)-SUM(M5:M71))</x:f>
        <x:v>PENDENTE</x:v>
      </x:c>
      <x:c r="S71" s="33" t="str">
        <x:f>IF(OR(COUNT(K5:K71)&lt;&gt;A71,COUNT(L5:L71)&lt;&gt;A71),"PENDENTE",SUM(K5:K71)-SUM(L5:L71))</x:f>
        <x:v>PENDENTE</x:v>
      </x:c>
      <x:c r="T71" s="33" t="str">
        <x:f>IF(COUNT(O5:O71)&lt;&gt;A71,"PENDENTE",'Premissas mensais'!$B$16+SUM(O5:O71))</x:f>
        <x:v>PENDENTE</x:v>
      </x:c>
      <x:c r="U71" s="33" t="str">
        <x:f>IF(NOT(ISNUMBER(T71)),"PENDENTE",MAX(0,-T71))</x:f>
        <x:v>PENDENTE</x:v>
      </x:c>
    </x:row>
    <x:row r="72" ht="24" customHeight="1">
      <x:c r="A72" s="23" t="n">
        <x:v>68</x:v>
      </x:c>
      <x:c r="B72" s="32" t="str">
        <x:f>IF('Premissas mensais'!B4="","",EDATE('Premissas mensais'!$B$4,A72-1))</x:f>
      </x:c>
      <x:c r="C72" s="29"/>
      <x:c r="D72" s="33" t="str">
        <x:f>IF(OR(NOT(ISNUMBER(C72)),NOT(ISNUMBER('Premissas mensais'!$B$17))),"PENDENTE",C72*'Premissas mensais'!$B$17)</x:f>
        <x:v>PENDENTE</x:v>
      </x:c>
      <x:c r="E72" s="35"/>
      <x:c r="F72" s="35"/>
      <x:c r="G72" s="35"/>
      <x:c r="H72" s="35"/>
      <x:c r="I72" s="33" t="str">
        <x:f>IF(OR(NOT(ISNUMBER(D72)),NOT(ISNUMBER('Premissas mensais'!$B$13))),"PENDENTE",D72*'Premissas mensais'!$B$13)</x:f>
        <x:v>PENDENTE</x:v>
      </x:c>
      <x:c r="J72" s="33" t="str">
        <x:f>IF(OR('Premissas mensais'!$B$24="PENDENTE",COUNT(D5:D71)&lt;&gt;A72-1),"PENDENTE",SUMIFS($D$5:D71,$A$5:A71,"&gt;="&amp;MAX(1,A72-'Premissas mensais'!$B$14))*(1-'Premissas mensais'!$B$13)/'Premissas mensais'!$B$14)</x:f>
        <x:v>PENDENTE</x:v>
      </x:c>
      <x:c r="K72" s="33" t="str">
        <x:f>IF(NOT(ISNUMBER(J72)),"PENDENTE",J72*'Premissas mensais'!$B$15)</x:f>
        <x:v>PENDENTE</x:v>
      </x:c>
      <x:c r="L72" s="35"/>
      <x:c r="M72" s="33" t="str">
        <x:f>IF(OR(COUNT(I72:L72)&lt;&gt;4,L72&lt;0),"PENDENTE",I72+J72-K72+L72)</x:f>
        <x:v>PENDENTE</x:v>
      </x:c>
      <x:c r="N72" s="33" t="str">
        <x:f>IF('Premissas mensais'!$B$24="PENDENTE","PENDENTE",IF(A72='Premissas mensais'!$B$10,'Premissas mensais'!$B$22*'Premissas mensais'!$B$8,0)+IF(AND(A72&gt;='Premissas mensais'!$B$11,A72&lt;'Premissas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2" s="33" t="str">
        <x:f>IF(OR(COUNT(E72:H72)&lt;&gt;4,NOT(ISNUMBER(M72)),NOT(ISNUMBER(N72))),"PENDENTE",M72-N72-SUM(E72:H72))</x:f>
        <x:v>PENDENTE</x:v>
      </x:c>
      <x:c r="P72" s="35"/>
      <x:c r="Q72" s="23"/>
      <x:c r="R72" s="33" t="str">
        <x:f>IF(OR(COUNT(D5:D72)&lt;&gt;A72,COUNT(M5:M72)&lt;&gt;A72),"PENDENTE",SUM(D5:D72)-SUM(M5:M72))</x:f>
        <x:v>PENDENTE</x:v>
      </x:c>
      <x:c r="S72" s="33" t="str">
        <x:f>IF(OR(COUNT(K5:K72)&lt;&gt;A72,COUNT(L5:L72)&lt;&gt;A72),"PENDENTE",SUM(K5:K72)-SUM(L5:L72))</x:f>
        <x:v>PENDENTE</x:v>
      </x:c>
      <x:c r="T72" s="33" t="str">
        <x:f>IF(COUNT(O5:O72)&lt;&gt;A72,"PENDENTE",'Premissas mensais'!$B$16+SUM(O5:O72))</x:f>
        <x:v>PENDENTE</x:v>
      </x:c>
      <x:c r="U72" s="33" t="str">
        <x:f>IF(NOT(ISNUMBER(T72)),"PENDENTE",MAX(0,-T72))</x:f>
        <x:v>PENDENTE</x:v>
      </x:c>
    </x:row>
    <x:row r="73" ht="24" customHeight="1">
      <x:c r="A73" s="23" t="n">
        <x:v>69</x:v>
      </x:c>
      <x:c r="B73" s="32" t="str">
        <x:f>IF('Premissas mensais'!B4="","",EDATE('Premissas mensais'!$B$4,A73-1))</x:f>
      </x:c>
      <x:c r="C73" s="29"/>
      <x:c r="D73" s="33" t="str">
        <x:f>IF(OR(NOT(ISNUMBER(C73)),NOT(ISNUMBER('Premissas mensais'!$B$17))),"PENDENTE",C73*'Premissas mensais'!$B$17)</x:f>
        <x:v>PENDENTE</x:v>
      </x:c>
      <x:c r="E73" s="35"/>
      <x:c r="F73" s="35"/>
      <x:c r="G73" s="35"/>
      <x:c r="H73" s="35"/>
      <x:c r="I73" s="33" t="str">
        <x:f>IF(OR(NOT(ISNUMBER(D73)),NOT(ISNUMBER('Premissas mensais'!$B$13))),"PENDENTE",D73*'Premissas mensais'!$B$13)</x:f>
        <x:v>PENDENTE</x:v>
      </x:c>
      <x:c r="J73" s="33" t="str">
        <x:f>IF(OR('Premissas mensais'!$B$24="PENDENTE",COUNT(D5:D72)&lt;&gt;A73-1),"PENDENTE",SUMIFS($D$5:D72,$A$5:A72,"&gt;="&amp;MAX(1,A73-'Premissas mensais'!$B$14))*(1-'Premissas mensais'!$B$13)/'Premissas mensais'!$B$14)</x:f>
        <x:v>PENDENTE</x:v>
      </x:c>
      <x:c r="K73" s="33" t="str">
        <x:f>IF(NOT(ISNUMBER(J73)),"PENDENTE",J73*'Premissas mensais'!$B$15)</x:f>
        <x:v>PENDENTE</x:v>
      </x:c>
      <x:c r="L73" s="35"/>
      <x:c r="M73" s="33" t="str">
        <x:f>IF(OR(COUNT(I73:L73)&lt;&gt;4,L73&lt;0),"PENDENTE",I73+J73-K73+L73)</x:f>
        <x:v>PENDENTE</x:v>
      </x:c>
      <x:c r="N73" s="33" t="str">
        <x:f>IF('Premissas mensais'!$B$24="PENDENTE","PENDENTE",IF(A73='Premissas mensais'!$B$10,'Premissas mensais'!$B$22*'Premissas mensais'!$B$8,0)+IF(AND(A73&gt;='Premissas mensais'!$B$11,A73&lt;'Premissas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3" s="33" t="str">
        <x:f>IF(OR(COUNT(E73:H73)&lt;&gt;4,NOT(ISNUMBER(M73)),NOT(ISNUMBER(N73))),"PENDENTE",M73-N73-SUM(E73:H73))</x:f>
        <x:v>PENDENTE</x:v>
      </x:c>
      <x:c r="P73" s="35"/>
      <x:c r="Q73" s="23"/>
      <x:c r="R73" s="33" t="str">
        <x:f>IF(OR(COUNT(D5:D73)&lt;&gt;A73,COUNT(M5:M73)&lt;&gt;A73),"PENDENTE",SUM(D5:D73)-SUM(M5:M73))</x:f>
        <x:v>PENDENTE</x:v>
      </x:c>
      <x:c r="S73" s="33" t="str">
        <x:f>IF(OR(COUNT(K5:K73)&lt;&gt;A73,COUNT(L5:L73)&lt;&gt;A73),"PENDENTE",SUM(K5:K73)-SUM(L5:L73))</x:f>
        <x:v>PENDENTE</x:v>
      </x:c>
      <x:c r="T73" s="33" t="str">
        <x:f>IF(COUNT(O5:O73)&lt;&gt;A73,"PENDENTE",'Premissas mensais'!$B$16+SUM(O5:O73))</x:f>
        <x:v>PENDENTE</x:v>
      </x:c>
      <x:c r="U73" s="33" t="str">
        <x:f>IF(NOT(ISNUMBER(T73)),"PENDENTE",MAX(0,-T73))</x:f>
        <x:v>PENDENTE</x:v>
      </x:c>
    </x:row>
    <x:row r="74" ht="24" customHeight="1">
      <x:c r="A74" s="23" t="n">
        <x:v>70</x:v>
      </x:c>
      <x:c r="B74" s="32" t="str">
        <x:f>IF('Premissas mensais'!B4="","",EDATE('Premissas mensais'!$B$4,A74-1))</x:f>
      </x:c>
      <x:c r="C74" s="29"/>
      <x:c r="D74" s="33" t="str">
        <x:f>IF(OR(NOT(ISNUMBER(C74)),NOT(ISNUMBER('Premissas mensais'!$B$17))),"PENDENTE",C74*'Premissas mensais'!$B$17)</x:f>
        <x:v>PENDENTE</x:v>
      </x:c>
      <x:c r="E74" s="35"/>
      <x:c r="F74" s="35"/>
      <x:c r="G74" s="35"/>
      <x:c r="H74" s="35"/>
      <x:c r="I74" s="33" t="str">
        <x:f>IF(OR(NOT(ISNUMBER(D74)),NOT(ISNUMBER('Premissas mensais'!$B$13))),"PENDENTE",D74*'Premissas mensais'!$B$13)</x:f>
        <x:v>PENDENTE</x:v>
      </x:c>
      <x:c r="J74" s="33" t="str">
        <x:f>IF(OR('Premissas mensais'!$B$24="PENDENTE",COUNT(D5:D73)&lt;&gt;A74-1),"PENDENTE",SUMIFS($D$5:D73,$A$5:A73,"&gt;="&amp;MAX(1,A74-'Premissas mensais'!$B$14))*(1-'Premissas mensais'!$B$13)/'Premissas mensais'!$B$14)</x:f>
        <x:v>PENDENTE</x:v>
      </x:c>
      <x:c r="K74" s="33" t="str">
        <x:f>IF(NOT(ISNUMBER(J74)),"PENDENTE",J74*'Premissas mensais'!$B$15)</x:f>
        <x:v>PENDENTE</x:v>
      </x:c>
      <x:c r="L74" s="35"/>
      <x:c r="M74" s="33" t="str">
        <x:f>IF(OR(COUNT(I74:L74)&lt;&gt;4,L74&lt;0),"PENDENTE",I74+J74-K74+L74)</x:f>
        <x:v>PENDENTE</x:v>
      </x:c>
      <x:c r="N74" s="33" t="str">
        <x:f>IF('Premissas mensais'!$B$24="PENDENTE","PENDENTE",IF(A74='Premissas mensais'!$B$10,'Premissas mensais'!$B$22*'Premissas mensais'!$B$8,0)+IF(AND(A74&gt;='Premissas mensais'!$B$11,A74&lt;'Premissas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4" s="33" t="str">
        <x:f>IF(OR(COUNT(E74:H74)&lt;&gt;4,NOT(ISNUMBER(M74)),NOT(ISNUMBER(N74))),"PENDENTE",M74-N74-SUM(E74:H74))</x:f>
        <x:v>PENDENTE</x:v>
      </x:c>
      <x:c r="P74" s="35"/>
      <x:c r="Q74" s="23"/>
      <x:c r="R74" s="33" t="str">
        <x:f>IF(OR(COUNT(D5:D74)&lt;&gt;A74,COUNT(M5:M74)&lt;&gt;A74),"PENDENTE",SUM(D5:D74)-SUM(M5:M74))</x:f>
        <x:v>PENDENTE</x:v>
      </x:c>
      <x:c r="S74" s="33" t="str">
        <x:f>IF(OR(COUNT(K5:K74)&lt;&gt;A74,COUNT(L5:L74)&lt;&gt;A74),"PENDENTE",SUM(K5:K74)-SUM(L5:L74))</x:f>
        <x:v>PENDENTE</x:v>
      </x:c>
      <x:c r="T74" s="33" t="str">
        <x:f>IF(COUNT(O5:O74)&lt;&gt;A74,"PENDENTE",'Premissas mensais'!$B$16+SUM(O5:O74))</x:f>
        <x:v>PENDENTE</x:v>
      </x:c>
      <x:c r="U74" s="33" t="str">
        <x:f>IF(NOT(ISNUMBER(T74)),"PENDENTE",MAX(0,-T74))</x:f>
        <x:v>PENDENTE</x:v>
      </x:c>
    </x:row>
    <x:row r="75" ht="24" customHeight="1">
      <x:c r="A75" s="23" t="n">
        <x:v>71</x:v>
      </x:c>
      <x:c r="B75" s="32" t="str">
        <x:f>IF('Premissas mensais'!B4="","",EDATE('Premissas mensais'!$B$4,A75-1))</x:f>
      </x:c>
      <x:c r="C75" s="29"/>
      <x:c r="D75" s="33" t="str">
        <x:f>IF(OR(NOT(ISNUMBER(C75)),NOT(ISNUMBER('Premissas mensais'!$B$17))),"PENDENTE",C75*'Premissas mensais'!$B$17)</x:f>
        <x:v>PENDENTE</x:v>
      </x:c>
      <x:c r="E75" s="35"/>
      <x:c r="F75" s="35"/>
      <x:c r="G75" s="35"/>
      <x:c r="H75" s="35"/>
      <x:c r="I75" s="33" t="str">
        <x:f>IF(OR(NOT(ISNUMBER(D75)),NOT(ISNUMBER('Premissas mensais'!$B$13))),"PENDENTE",D75*'Premissas mensais'!$B$13)</x:f>
        <x:v>PENDENTE</x:v>
      </x:c>
      <x:c r="J75" s="33" t="str">
        <x:f>IF(OR('Premissas mensais'!$B$24="PENDENTE",COUNT(D5:D74)&lt;&gt;A75-1),"PENDENTE",SUMIFS($D$5:D74,$A$5:A74,"&gt;="&amp;MAX(1,A75-'Premissas mensais'!$B$14))*(1-'Premissas mensais'!$B$13)/'Premissas mensais'!$B$14)</x:f>
        <x:v>PENDENTE</x:v>
      </x:c>
      <x:c r="K75" s="33" t="str">
        <x:f>IF(NOT(ISNUMBER(J75)),"PENDENTE",J75*'Premissas mensais'!$B$15)</x:f>
        <x:v>PENDENTE</x:v>
      </x:c>
      <x:c r="L75" s="35"/>
      <x:c r="M75" s="33" t="str">
        <x:f>IF(OR(COUNT(I75:L75)&lt;&gt;4,L75&lt;0),"PENDENTE",I75+J75-K75+L75)</x:f>
        <x:v>PENDENTE</x:v>
      </x:c>
      <x:c r="N75" s="33" t="str">
        <x:f>IF('Premissas mensais'!$B$24="PENDENTE","PENDENTE",IF(A75='Premissas mensais'!$B$10,'Premissas mensais'!$B$22*'Premissas mensais'!$B$8,0)+IF(AND(A75&gt;='Premissas mensais'!$B$11,A75&lt;'Premissas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5" s="33" t="str">
        <x:f>IF(OR(COUNT(E75:H75)&lt;&gt;4,NOT(ISNUMBER(M75)),NOT(ISNUMBER(N75))),"PENDENTE",M75-N75-SUM(E75:H75))</x:f>
        <x:v>PENDENTE</x:v>
      </x:c>
      <x:c r="P75" s="35"/>
      <x:c r="Q75" s="23"/>
      <x:c r="R75" s="33" t="str">
        <x:f>IF(OR(COUNT(D5:D75)&lt;&gt;A75,COUNT(M5:M75)&lt;&gt;A75),"PENDENTE",SUM(D5:D75)-SUM(M5:M75))</x:f>
        <x:v>PENDENTE</x:v>
      </x:c>
      <x:c r="S75" s="33" t="str">
        <x:f>IF(OR(COUNT(K5:K75)&lt;&gt;A75,COUNT(L5:L75)&lt;&gt;A75),"PENDENTE",SUM(K5:K75)-SUM(L5:L75))</x:f>
        <x:v>PENDENTE</x:v>
      </x:c>
      <x:c r="T75" s="33" t="str">
        <x:f>IF(COUNT(O5:O75)&lt;&gt;A75,"PENDENTE",'Premissas mensais'!$B$16+SUM(O5:O75))</x:f>
        <x:v>PENDENTE</x:v>
      </x:c>
      <x:c r="U75" s="33" t="str">
        <x:f>IF(NOT(ISNUMBER(T75)),"PENDENTE",MAX(0,-T75))</x:f>
        <x:v>PENDENTE</x:v>
      </x:c>
    </x:row>
    <x:row r="76" ht="24" customHeight="1">
      <x:c r="A76" s="23" t="n">
        <x:v>72</x:v>
      </x:c>
      <x:c r="B76" s="32" t="str">
        <x:f>IF('Premissas mensais'!B4="","",EDATE('Premissas mensais'!$B$4,A76-1))</x:f>
      </x:c>
      <x:c r="C76" s="29"/>
      <x:c r="D76" s="33" t="str">
        <x:f>IF(OR(NOT(ISNUMBER(C76)),NOT(ISNUMBER('Premissas mensais'!$B$17))),"PENDENTE",C76*'Premissas mensais'!$B$17)</x:f>
        <x:v>PENDENTE</x:v>
      </x:c>
      <x:c r="E76" s="35"/>
      <x:c r="F76" s="35"/>
      <x:c r="G76" s="35"/>
      <x:c r="H76" s="35"/>
      <x:c r="I76" s="33" t="str">
        <x:f>IF(OR(NOT(ISNUMBER(D76)),NOT(ISNUMBER('Premissas mensais'!$B$13))),"PENDENTE",D76*'Premissas mensais'!$B$13)</x:f>
        <x:v>PENDENTE</x:v>
      </x:c>
      <x:c r="J76" s="33" t="str">
        <x:f>IF(OR('Premissas mensais'!$B$24="PENDENTE",COUNT(D5:D75)&lt;&gt;A76-1),"PENDENTE",SUMIFS($D$5:D75,$A$5:A75,"&gt;="&amp;MAX(1,A76-'Premissas mensais'!$B$14))*(1-'Premissas mensais'!$B$13)/'Premissas mensais'!$B$14)</x:f>
        <x:v>PENDENTE</x:v>
      </x:c>
      <x:c r="K76" s="33" t="str">
        <x:f>IF(NOT(ISNUMBER(J76)),"PENDENTE",J76*'Premissas mensais'!$B$15)</x:f>
        <x:v>PENDENTE</x:v>
      </x:c>
      <x:c r="L76" s="35"/>
      <x:c r="M76" s="33" t="str">
        <x:f>IF(OR(COUNT(I76:L76)&lt;&gt;4,L76&lt;0),"PENDENTE",I76+J76-K76+L76)</x:f>
        <x:v>PENDENTE</x:v>
      </x:c>
      <x:c r="N76" s="33" t="str">
        <x:f>IF('Premissas mensais'!$B$24="PENDENTE","PENDENTE",IF(A76='Premissas mensais'!$B$10,'Premissas mensais'!$B$22*'Premissas mensais'!$B$8,0)+IF(AND(A76&gt;='Premissas mensais'!$B$11,A76&lt;'Premissas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6" s="33" t="str">
        <x:f>IF(OR(COUNT(E76:H76)&lt;&gt;4,NOT(ISNUMBER(M76)),NOT(ISNUMBER(N76))),"PENDENTE",M76-N76-SUM(E76:H76))</x:f>
        <x:v>PENDENTE</x:v>
      </x:c>
      <x:c r="P76" s="35"/>
      <x:c r="Q76" s="23"/>
      <x:c r="R76" s="33" t="str">
        <x:f>IF(OR(COUNT(D5:D76)&lt;&gt;A76,COUNT(M5:M76)&lt;&gt;A76),"PENDENTE",SUM(D5:D76)-SUM(M5:M76))</x:f>
        <x:v>PENDENTE</x:v>
      </x:c>
      <x:c r="S76" s="33" t="str">
        <x:f>IF(OR(COUNT(K5:K76)&lt;&gt;A76,COUNT(L5:L76)&lt;&gt;A76),"PENDENTE",SUM(K5:K76)-SUM(L5:L76))</x:f>
        <x:v>PENDENTE</x:v>
      </x:c>
      <x:c r="T76" s="33" t="str">
        <x:f>IF(COUNT(O5:O76)&lt;&gt;A76,"PENDENTE",'Premissas mensais'!$B$16+SUM(O5:O76))</x:f>
        <x:v>PENDENTE</x:v>
      </x:c>
      <x:c r="U76" s="33" t="str">
        <x:f>IF(NOT(ISNUMBER(T76)),"PENDENTE",MAX(0,-T76))</x:f>
        <x:v>PENDENTE</x:v>
      </x:c>
    </x:row>
    <x:row r="77" ht="24" customHeight="1">
      <x:c r="A77" s="23" t="n">
        <x:v>73</x:v>
      </x:c>
      <x:c r="B77" s="32" t="str">
        <x:f>IF('Premissas mensais'!B4="","",EDATE('Premissas mensais'!$B$4,A77-1))</x:f>
      </x:c>
      <x:c r="C77" s="29"/>
      <x:c r="D77" s="33" t="str">
        <x:f>IF(OR(NOT(ISNUMBER(C77)),NOT(ISNUMBER('Premissas mensais'!$B$17))),"PENDENTE",C77*'Premissas mensais'!$B$17)</x:f>
        <x:v>PENDENTE</x:v>
      </x:c>
      <x:c r="E77" s="35"/>
      <x:c r="F77" s="35"/>
      <x:c r="G77" s="35"/>
      <x:c r="H77" s="35"/>
      <x:c r="I77" s="33" t="str">
        <x:f>IF(OR(NOT(ISNUMBER(D77)),NOT(ISNUMBER('Premissas mensais'!$B$13))),"PENDENTE",D77*'Premissas mensais'!$B$13)</x:f>
        <x:v>PENDENTE</x:v>
      </x:c>
      <x:c r="J77" s="33" t="str">
        <x:f>IF(OR('Premissas mensais'!$B$24="PENDENTE",COUNT(D5:D76)&lt;&gt;A77-1),"PENDENTE",SUMIFS($D$5:D76,$A$5:A76,"&gt;="&amp;MAX(1,A77-'Premissas mensais'!$B$14))*(1-'Premissas mensais'!$B$13)/'Premissas mensais'!$B$14)</x:f>
        <x:v>PENDENTE</x:v>
      </x:c>
      <x:c r="K77" s="33" t="str">
        <x:f>IF(NOT(ISNUMBER(J77)),"PENDENTE",J77*'Premissas mensais'!$B$15)</x:f>
        <x:v>PENDENTE</x:v>
      </x:c>
      <x:c r="L77" s="35"/>
      <x:c r="M77" s="33" t="str">
        <x:f>IF(OR(COUNT(I77:L77)&lt;&gt;4,L77&lt;0),"PENDENTE",I77+J77-K77+L77)</x:f>
        <x:v>PENDENTE</x:v>
      </x:c>
      <x:c r="N77" s="33" t="str">
        <x:f>IF('Premissas mensais'!$B$24="PENDENTE","PENDENTE",IF(A77='Premissas mensais'!$B$10,'Premissas mensais'!$B$22*'Premissas mensais'!$B$8,0)+IF(AND(A77&gt;='Premissas mensais'!$B$11,A77&lt;'Premissas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7" s="33" t="str">
        <x:f>IF(OR(COUNT(E77:H77)&lt;&gt;4,NOT(ISNUMBER(M77)),NOT(ISNUMBER(N77))),"PENDENTE",M77-N77-SUM(E77:H77))</x:f>
        <x:v>PENDENTE</x:v>
      </x:c>
      <x:c r="P77" s="35"/>
      <x:c r="Q77" s="23"/>
      <x:c r="R77" s="33" t="str">
        <x:f>IF(OR(COUNT(D5:D77)&lt;&gt;A77,COUNT(M5:M77)&lt;&gt;A77),"PENDENTE",SUM(D5:D77)-SUM(M5:M77))</x:f>
        <x:v>PENDENTE</x:v>
      </x:c>
      <x:c r="S77" s="33" t="str">
        <x:f>IF(OR(COUNT(K5:K77)&lt;&gt;A77,COUNT(L5:L77)&lt;&gt;A77),"PENDENTE",SUM(K5:K77)-SUM(L5:L77))</x:f>
        <x:v>PENDENTE</x:v>
      </x:c>
      <x:c r="T77" s="33" t="str">
        <x:f>IF(COUNT(O5:O77)&lt;&gt;A77,"PENDENTE",'Premissas mensais'!$B$16+SUM(O5:O77))</x:f>
        <x:v>PENDENTE</x:v>
      </x:c>
      <x:c r="U77" s="33" t="str">
        <x:f>IF(NOT(ISNUMBER(T77)),"PENDENTE",MAX(0,-T77))</x:f>
        <x:v>PENDENTE</x:v>
      </x:c>
    </x:row>
    <x:row r="78" ht="24" customHeight="1">
      <x:c r="A78" s="23" t="n">
        <x:v>74</x:v>
      </x:c>
      <x:c r="B78" s="32" t="str">
        <x:f>IF('Premissas mensais'!B4="","",EDATE('Premissas mensais'!$B$4,A78-1))</x:f>
      </x:c>
      <x:c r="C78" s="29"/>
      <x:c r="D78" s="33" t="str">
        <x:f>IF(OR(NOT(ISNUMBER(C78)),NOT(ISNUMBER('Premissas mensais'!$B$17))),"PENDENTE",C78*'Premissas mensais'!$B$17)</x:f>
        <x:v>PENDENTE</x:v>
      </x:c>
      <x:c r="E78" s="35"/>
      <x:c r="F78" s="35"/>
      <x:c r="G78" s="35"/>
      <x:c r="H78" s="35"/>
      <x:c r="I78" s="33" t="str">
        <x:f>IF(OR(NOT(ISNUMBER(D78)),NOT(ISNUMBER('Premissas mensais'!$B$13))),"PENDENTE",D78*'Premissas mensais'!$B$13)</x:f>
        <x:v>PENDENTE</x:v>
      </x:c>
      <x:c r="J78" s="33" t="str">
        <x:f>IF(OR('Premissas mensais'!$B$24="PENDENTE",COUNT(D5:D77)&lt;&gt;A78-1),"PENDENTE",SUMIFS($D$5:D77,$A$5:A77,"&gt;="&amp;MAX(1,A78-'Premissas mensais'!$B$14))*(1-'Premissas mensais'!$B$13)/'Premissas mensais'!$B$14)</x:f>
        <x:v>PENDENTE</x:v>
      </x:c>
      <x:c r="K78" s="33" t="str">
        <x:f>IF(NOT(ISNUMBER(J78)),"PENDENTE",J78*'Premissas mensais'!$B$15)</x:f>
        <x:v>PENDENTE</x:v>
      </x:c>
      <x:c r="L78" s="35"/>
      <x:c r="M78" s="33" t="str">
        <x:f>IF(OR(COUNT(I78:L78)&lt;&gt;4,L78&lt;0),"PENDENTE",I78+J78-K78+L78)</x:f>
        <x:v>PENDENTE</x:v>
      </x:c>
      <x:c r="N78" s="33" t="str">
        <x:f>IF('Premissas mensais'!$B$24="PENDENTE","PENDENTE",IF(A78='Premissas mensais'!$B$10,'Premissas mensais'!$B$22*'Premissas mensais'!$B$8,0)+IF(AND(A78&gt;='Premissas mensais'!$B$11,A78&lt;'Premissas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8" s="33" t="str">
        <x:f>IF(OR(COUNT(E78:H78)&lt;&gt;4,NOT(ISNUMBER(M78)),NOT(ISNUMBER(N78))),"PENDENTE",M78-N78-SUM(E78:H78))</x:f>
        <x:v>PENDENTE</x:v>
      </x:c>
      <x:c r="P78" s="35"/>
      <x:c r="Q78" s="23"/>
      <x:c r="R78" s="33" t="str">
        <x:f>IF(OR(COUNT(D5:D78)&lt;&gt;A78,COUNT(M5:M78)&lt;&gt;A78),"PENDENTE",SUM(D5:D78)-SUM(M5:M78))</x:f>
        <x:v>PENDENTE</x:v>
      </x:c>
      <x:c r="S78" s="33" t="str">
        <x:f>IF(OR(COUNT(K5:K78)&lt;&gt;A78,COUNT(L5:L78)&lt;&gt;A78),"PENDENTE",SUM(K5:K78)-SUM(L5:L78))</x:f>
        <x:v>PENDENTE</x:v>
      </x:c>
      <x:c r="T78" s="33" t="str">
        <x:f>IF(COUNT(O5:O78)&lt;&gt;A78,"PENDENTE",'Premissas mensais'!$B$16+SUM(O5:O78))</x:f>
        <x:v>PENDENTE</x:v>
      </x:c>
      <x:c r="U78" s="33" t="str">
        <x:f>IF(NOT(ISNUMBER(T78)),"PENDENTE",MAX(0,-T78))</x:f>
        <x:v>PENDENTE</x:v>
      </x:c>
    </x:row>
    <x:row r="79" ht="24" customHeight="1">
      <x:c r="A79" s="23" t="n">
        <x:v>75</x:v>
      </x:c>
      <x:c r="B79" s="32" t="str">
        <x:f>IF('Premissas mensais'!B4="","",EDATE('Premissas mensais'!$B$4,A79-1))</x:f>
      </x:c>
      <x:c r="C79" s="29"/>
      <x:c r="D79" s="33" t="str">
        <x:f>IF(OR(NOT(ISNUMBER(C79)),NOT(ISNUMBER('Premissas mensais'!$B$17))),"PENDENTE",C79*'Premissas mensais'!$B$17)</x:f>
        <x:v>PENDENTE</x:v>
      </x:c>
      <x:c r="E79" s="35"/>
      <x:c r="F79" s="35"/>
      <x:c r="G79" s="35"/>
      <x:c r="H79" s="35"/>
      <x:c r="I79" s="33" t="str">
        <x:f>IF(OR(NOT(ISNUMBER(D79)),NOT(ISNUMBER('Premissas mensais'!$B$13))),"PENDENTE",D79*'Premissas mensais'!$B$13)</x:f>
        <x:v>PENDENTE</x:v>
      </x:c>
      <x:c r="J79" s="33" t="str">
        <x:f>IF(OR('Premissas mensais'!$B$24="PENDENTE",COUNT(D5:D78)&lt;&gt;A79-1),"PENDENTE",SUMIFS($D$5:D78,$A$5:A78,"&gt;="&amp;MAX(1,A79-'Premissas mensais'!$B$14))*(1-'Premissas mensais'!$B$13)/'Premissas mensais'!$B$14)</x:f>
        <x:v>PENDENTE</x:v>
      </x:c>
      <x:c r="K79" s="33" t="str">
        <x:f>IF(NOT(ISNUMBER(J79)),"PENDENTE",J79*'Premissas mensais'!$B$15)</x:f>
        <x:v>PENDENTE</x:v>
      </x:c>
      <x:c r="L79" s="35"/>
      <x:c r="M79" s="33" t="str">
        <x:f>IF(OR(COUNT(I79:L79)&lt;&gt;4,L79&lt;0),"PENDENTE",I79+J79-K79+L79)</x:f>
        <x:v>PENDENTE</x:v>
      </x:c>
      <x:c r="N79" s="33" t="str">
        <x:f>IF('Premissas mensais'!$B$24="PENDENTE","PENDENTE",IF(A79='Premissas mensais'!$B$10,'Premissas mensais'!$B$22*'Premissas mensais'!$B$8,0)+IF(AND(A79&gt;='Premissas mensais'!$B$11,A79&lt;'Premissas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79" s="33" t="str">
        <x:f>IF(OR(COUNT(E79:H79)&lt;&gt;4,NOT(ISNUMBER(M79)),NOT(ISNUMBER(N79))),"PENDENTE",M79-N79-SUM(E79:H79))</x:f>
        <x:v>PENDENTE</x:v>
      </x:c>
      <x:c r="P79" s="35"/>
      <x:c r="Q79" s="23"/>
      <x:c r="R79" s="33" t="str">
        <x:f>IF(OR(COUNT(D5:D79)&lt;&gt;A79,COUNT(M5:M79)&lt;&gt;A79),"PENDENTE",SUM(D5:D79)-SUM(M5:M79))</x:f>
        <x:v>PENDENTE</x:v>
      </x:c>
      <x:c r="S79" s="33" t="str">
        <x:f>IF(OR(COUNT(K5:K79)&lt;&gt;A79,COUNT(L5:L79)&lt;&gt;A79),"PENDENTE",SUM(K5:K79)-SUM(L5:L79))</x:f>
        <x:v>PENDENTE</x:v>
      </x:c>
      <x:c r="T79" s="33" t="str">
        <x:f>IF(COUNT(O5:O79)&lt;&gt;A79,"PENDENTE",'Premissas mensais'!$B$16+SUM(O5:O79))</x:f>
        <x:v>PENDENTE</x:v>
      </x:c>
      <x:c r="U79" s="33" t="str">
        <x:f>IF(NOT(ISNUMBER(T79)),"PENDENTE",MAX(0,-T79))</x:f>
        <x:v>PENDENTE</x:v>
      </x:c>
    </x:row>
    <x:row r="80" ht="24" customHeight="1">
      <x:c r="A80" s="23" t="n">
        <x:v>76</x:v>
      </x:c>
      <x:c r="B80" s="32" t="str">
        <x:f>IF('Premissas mensais'!B4="","",EDATE('Premissas mensais'!$B$4,A80-1))</x:f>
      </x:c>
      <x:c r="C80" s="29"/>
      <x:c r="D80" s="33" t="str">
        <x:f>IF(OR(NOT(ISNUMBER(C80)),NOT(ISNUMBER('Premissas mensais'!$B$17))),"PENDENTE",C80*'Premissas mensais'!$B$17)</x:f>
        <x:v>PENDENTE</x:v>
      </x:c>
      <x:c r="E80" s="35"/>
      <x:c r="F80" s="35"/>
      <x:c r="G80" s="35"/>
      <x:c r="H80" s="35"/>
      <x:c r="I80" s="33" t="str">
        <x:f>IF(OR(NOT(ISNUMBER(D80)),NOT(ISNUMBER('Premissas mensais'!$B$13))),"PENDENTE",D80*'Premissas mensais'!$B$13)</x:f>
        <x:v>PENDENTE</x:v>
      </x:c>
      <x:c r="J80" s="33" t="str">
        <x:f>IF(OR('Premissas mensais'!$B$24="PENDENTE",COUNT(D5:D79)&lt;&gt;A80-1),"PENDENTE",SUMIFS($D$5:D79,$A$5:A79,"&gt;="&amp;MAX(1,A80-'Premissas mensais'!$B$14))*(1-'Premissas mensais'!$B$13)/'Premissas mensais'!$B$14)</x:f>
        <x:v>PENDENTE</x:v>
      </x:c>
      <x:c r="K80" s="33" t="str">
        <x:f>IF(NOT(ISNUMBER(J80)),"PENDENTE",J80*'Premissas mensais'!$B$15)</x:f>
        <x:v>PENDENTE</x:v>
      </x:c>
      <x:c r="L80" s="35"/>
      <x:c r="M80" s="33" t="str">
        <x:f>IF(OR(COUNT(I80:L80)&lt;&gt;4,L80&lt;0),"PENDENTE",I80+J80-K80+L80)</x:f>
        <x:v>PENDENTE</x:v>
      </x:c>
      <x:c r="N80" s="33" t="str">
        <x:f>IF('Premissas mensais'!$B$24="PENDENTE","PENDENTE",IF(A80='Premissas mensais'!$B$10,'Premissas mensais'!$B$22*'Premissas mensais'!$B$8,0)+IF(AND(A80&gt;='Premissas mensais'!$B$11,A80&lt;'Premissas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0" s="33" t="str">
        <x:f>IF(OR(COUNT(E80:H80)&lt;&gt;4,NOT(ISNUMBER(M80)),NOT(ISNUMBER(N80))),"PENDENTE",M80-N80-SUM(E80:H80))</x:f>
        <x:v>PENDENTE</x:v>
      </x:c>
      <x:c r="P80" s="35"/>
      <x:c r="Q80" s="23"/>
      <x:c r="R80" s="33" t="str">
        <x:f>IF(OR(COUNT(D5:D80)&lt;&gt;A80,COUNT(M5:M80)&lt;&gt;A80),"PENDENTE",SUM(D5:D80)-SUM(M5:M80))</x:f>
        <x:v>PENDENTE</x:v>
      </x:c>
      <x:c r="S80" s="33" t="str">
        <x:f>IF(OR(COUNT(K5:K80)&lt;&gt;A80,COUNT(L5:L80)&lt;&gt;A80),"PENDENTE",SUM(K5:K80)-SUM(L5:L80))</x:f>
        <x:v>PENDENTE</x:v>
      </x:c>
      <x:c r="T80" s="33" t="str">
        <x:f>IF(COUNT(O5:O80)&lt;&gt;A80,"PENDENTE",'Premissas mensais'!$B$16+SUM(O5:O80))</x:f>
        <x:v>PENDENTE</x:v>
      </x:c>
      <x:c r="U80" s="33" t="str">
        <x:f>IF(NOT(ISNUMBER(T80)),"PENDENTE",MAX(0,-T80))</x:f>
        <x:v>PENDENTE</x:v>
      </x:c>
    </x:row>
    <x:row r="81" ht="24" customHeight="1">
      <x:c r="A81" s="23" t="n">
        <x:v>77</x:v>
      </x:c>
      <x:c r="B81" s="32" t="str">
        <x:f>IF('Premissas mensais'!B4="","",EDATE('Premissas mensais'!$B$4,A81-1))</x:f>
      </x:c>
      <x:c r="C81" s="29"/>
      <x:c r="D81" s="33" t="str">
        <x:f>IF(OR(NOT(ISNUMBER(C81)),NOT(ISNUMBER('Premissas mensais'!$B$17))),"PENDENTE",C81*'Premissas mensais'!$B$17)</x:f>
        <x:v>PENDENTE</x:v>
      </x:c>
      <x:c r="E81" s="35"/>
      <x:c r="F81" s="35"/>
      <x:c r="G81" s="35"/>
      <x:c r="H81" s="35"/>
      <x:c r="I81" s="33" t="str">
        <x:f>IF(OR(NOT(ISNUMBER(D81)),NOT(ISNUMBER('Premissas mensais'!$B$13))),"PENDENTE",D81*'Premissas mensais'!$B$13)</x:f>
        <x:v>PENDENTE</x:v>
      </x:c>
      <x:c r="J81" s="33" t="str">
        <x:f>IF(OR('Premissas mensais'!$B$24="PENDENTE",COUNT(D5:D80)&lt;&gt;A81-1),"PENDENTE",SUMIFS($D$5:D80,$A$5:A80,"&gt;="&amp;MAX(1,A81-'Premissas mensais'!$B$14))*(1-'Premissas mensais'!$B$13)/'Premissas mensais'!$B$14)</x:f>
        <x:v>PENDENTE</x:v>
      </x:c>
      <x:c r="K81" s="33" t="str">
        <x:f>IF(NOT(ISNUMBER(J81)),"PENDENTE",J81*'Premissas mensais'!$B$15)</x:f>
        <x:v>PENDENTE</x:v>
      </x:c>
      <x:c r="L81" s="35"/>
      <x:c r="M81" s="33" t="str">
        <x:f>IF(OR(COUNT(I81:L81)&lt;&gt;4,L81&lt;0),"PENDENTE",I81+J81-K81+L81)</x:f>
        <x:v>PENDENTE</x:v>
      </x:c>
      <x:c r="N81" s="33" t="str">
        <x:f>IF('Premissas mensais'!$B$24="PENDENTE","PENDENTE",IF(A81='Premissas mensais'!$B$10,'Premissas mensais'!$B$22*'Premissas mensais'!$B$8,0)+IF(AND(A81&gt;='Premissas mensais'!$B$11,A81&lt;'Premissas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1" s="33" t="str">
        <x:f>IF(OR(COUNT(E81:H81)&lt;&gt;4,NOT(ISNUMBER(M81)),NOT(ISNUMBER(N81))),"PENDENTE",M81-N81-SUM(E81:H81))</x:f>
        <x:v>PENDENTE</x:v>
      </x:c>
      <x:c r="P81" s="35"/>
      <x:c r="Q81" s="23"/>
      <x:c r="R81" s="33" t="str">
        <x:f>IF(OR(COUNT(D5:D81)&lt;&gt;A81,COUNT(M5:M81)&lt;&gt;A81),"PENDENTE",SUM(D5:D81)-SUM(M5:M81))</x:f>
        <x:v>PENDENTE</x:v>
      </x:c>
      <x:c r="S81" s="33" t="str">
        <x:f>IF(OR(COUNT(K5:K81)&lt;&gt;A81,COUNT(L5:L81)&lt;&gt;A81),"PENDENTE",SUM(K5:K81)-SUM(L5:L81))</x:f>
        <x:v>PENDENTE</x:v>
      </x:c>
      <x:c r="T81" s="33" t="str">
        <x:f>IF(COUNT(O5:O81)&lt;&gt;A81,"PENDENTE",'Premissas mensais'!$B$16+SUM(O5:O81))</x:f>
        <x:v>PENDENTE</x:v>
      </x:c>
      <x:c r="U81" s="33" t="str">
        <x:f>IF(NOT(ISNUMBER(T81)),"PENDENTE",MAX(0,-T81))</x:f>
        <x:v>PENDENTE</x:v>
      </x:c>
    </x:row>
    <x:row r="82" ht="24" customHeight="1">
      <x:c r="A82" s="23" t="n">
        <x:v>78</x:v>
      </x:c>
      <x:c r="B82" s="32" t="str">
        <x:f>IF('Premissas mensais'!B4="","",EDATE('Premissas mensais'!$B$4,A82-1))</x:f>
      </x:c>
      <x:c r="C82" s="29"/>
      <x:c r="D82" s="33" t="str">
        <x:f>IF(OR(NOT(ISNUMBER(C82)),NOT(ISNUMBER('Premissas mensais'!$B$17))),"PENDENTE",C82*'Premissas mensais'!$B$17)</x:f>
        <x:v>PENDENTE</x:v>
      </x:c>
      <x:c r="E82" s="35"/>
      <x:c r="F82" s="35"/>
      <x:c r="G82" s="35"/>
      <x:c r="H82" s="35"/>
      <x:c r="I82" s="33" t="str">
        <x:f>IF(OR(NOT(ISNUMBER(D82)),NOT(ISNUMBER('Premissas mensais'!$B$13))),"PENDENTE",D82*'Premissas mensais'!$B$13)</x:f>
        <x:v>PENDENTE</x:v>
      </x:c>
      <x:c r="J82" s="33" t="str">
        <x:f>IF(OR('Premissas mensais'!$B$24="PENDENTE",COUNT(D5:D81)&lt;&gt;A82-1),"PENDENTE",SUMIFS($D$5:D81,$A$5:A81,"&gt;="&amp;MAX(1,A82-'Premissas mensais'!$B$14))*(1-'Premissas mensais'!$B$13)/'Premissas mensais'!$B$14)</x:f>
        <x:v>PENDENTE</x:v>
      </x:c>
      <x:c r="K82" s="33" t="str">
        <x:f>IF(NOT(ISNUMBER(J82)),"PENDENTE",J82*'Premissas mensais'!$B$15)</x:f>
        <x:v>PENDENTE</x:v>
      </x:c>
      <x:c r="L82" s="35"/>
      <x:c r="M82" s="33" t="str">
        <x:f>IF(OR(COUNT(I82:L82)&lt;&gt;4,L82&lt;0),"PENDENTE",I82+J82-K82+L82)</x:f>
        <x:v>PENDENTE</x:v>
      </x:c>
      <x:c r="N82" s="33" t="str">
        <x:f>IF('Premissas mensais'!$B$24="PENDENTE","PENDENTE",IF(A82='Premissas mensais'!$B$10,'Premissas mensais'!$B$22*'Premissas mensais'!$B$8,0)+IF(AND(A82&gt;='Premissas mensais'!$B$11,A82&lt;'Premissas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2" s="33" t="str">
        <x:f>IF(OR(COUNT(E82:H82)&lt;&gt;4,NOT(ISNUMBER(M82)),NOT(ISNUMBER(N82))),"PENDENTE",M82-N82-SUM(E82:H82))</x:f>
        <x:v>PENDENTE</x:v>
      </x:c>
      <x:c r="P82" s="35"/>
      <x:c r="Q82" s="23"/>
      <x:c r="R82" s="33" t="str">
        <x:f>IF(OR(COUNT(D5:D82)&lt;&gt;A82,COUNT(M5:M82)&lt;&gt;A82),"PENDENTE",SUM(D5:D82)-SUM(M5:M82))</x:f>
        <x:v>PENDENTE</x:v>
      </x:c>
      <x:c r="S82" s="33" t="str">
        <x:f>IF(OR(COUNT(K5:K82)&lt;&gt;A82,COUNT(L5:L82)&lt;&gt;A82),"PENDENTE",SUM(K5:K82)-SUM(L5:L82))</x:f>
        <x:v>PENDENTE</x:v>
      </x:c>
      <x:c r="T82" s="33" t="str">
        <x:f>IF(COUNT(O5:O82)&lt;&gt;A82,"PENDENTE",'Premissas mensais'!$B$16+SUM(O5:O82))</x:f>
        <x:v>PENDENTE</x:v>
      </x:c>
      <x:c r="U82" s="33" t="str">
        <x:f>IF(NOT(ISNUMBER(T82)),"PENDENTE",MAX(0,-T82))</x:f>
        <x:v>PENDENTE</x:v>
      </x:c>
    </x:row>
    <x:row r="83" ht="24" customHeight="1">
      <x:c r="A83" s="23" t="n">
        <x:v>79</x:v>
      </x:c>
      <x:c r="B83" s="32" t="str">
        <x:f>IF('Premissas mensais'!B4="","",EDATE('Premissas mensais'!$B$4,A83-1))</x:f>
      </x:c>
      <x:c r="C83" s="29"/>
      <x:c r="D83" s="33" t="str">
        <x:f>IF(OR(NOT(ISNUMBER(C83)),NOT(ISNUMBER('Premissas mensais'!$B$17))),"PENDENTE",C83*'Premissas mensais'!$B$17)</x:f>
        <x:v>PENDENTE</x:v>
      </x:c>
      <x:c r="E83" s="35"/>
      <x:c r="F83" s="35"/>
      <x:c r="G83" s="35"/>
      <x:c r="H83" s="35"/>
      <x:c r="I83" s="33" t="str">
        <x:f>IF(OR(NOT(ISNUMBER(D83)),NOT(ISNUMBER('Premissas mensais'!$B$13))),"PENDENTE",D83*'Premissas mensais'!$B$13)</x:f>
        <x:v>PENDENTE</x:v>
      </x:c>
      <x:c r="J83" s="33" t="str">
        <x:f>IF(OR('Premissas mensais'!$B$24="PENDENTE",COUNT(D5:D82)&lt;&gt;A83-1),"PENDENTE",SUMIFS($D$5:D82,$A$5:A82,"&gt;="&amp;MAX(1,A83-'Premissas mensais'!$B$14))*(1-'Premissas mensais'!$B$13)/'Premissas mensais'!$B$14)</x:f>
        <x:v>PENDENTE</x:v>
      </x:c>
      <x:c r="K83" s="33" t="str">
        <x:f>IF(NOT(ISNUMBER(J83)),"PENDENTE",J83*'Premissas mensais'!$B$15)</x:f>
        <x:v>PENDENTE</x:v>
      </x:c>
      <x:c r="L83" s="35"/>
      <x:c r="M83" s="33" t="str">
        <x:f>IF(OR(COUNT(I83:L83)&lt;&gt;4,L83&lt;0),"PENDENTE",I83+J83-K83+L83)</x:f>
        <x:v>PENDENTE</x:v>
      </x:c>
      <x:c r="N83" s="33" t="str">
        <x:f>IF('Premissas mensais'!$B$24="PENDENTE","PENDENTE",IF(A83='Premissas mensais'!$B$10,'Premissas mensais'!$B$22*'Premissas mensais'!$B$8,0)+IF(AND(A83&gt;='Premissas mensais'!$B$11,A83&lt;'Premissas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3" s="33" t="str">
        <x:f>IF(OR(COUNT(E83:H83)&lt;&gt;4,NOT(ISNUMBER(M83)),NOT(ISNUMBER(N83))),"PENDENTE",M83-N83-SUM(E83:H83))</x:f>
        <x:v>PENDENTE</x:v>
      </x:c>
      <x:c r="P83" s="35"/>
      <x:c r="Q83" s="23"/>
      <x:c r="R83" s="33" t="str">
        <x:f>IF(OR(COUNT(D5:D83)&lt;&gt;A83,COUNT(M5:M83)&lt;&gt;A83),"PENDENTE",SUM(D5:D83)-SUM(M5:M83))</x:f>
        <x:v>PENDENTE</x:v>
      </x:c>
      <x:c r="S83" s="33" t="str">
        <x:f>IF(OR(COUNT(K5:K83)&lt;&gt;A83,COUNT(L5:L83)&lt;&gt;A83),"PENDENTE",SUM(K5:K83)-SUM(L5:L83))</x:f>
        <x:v>PENDENTE</x:v>
      </x:c>
      <x:c r="T83" s="33" t="str">
        <x:f>IF(COUNT(O5:O83)&lt;&gt;A83,"PENDENTE",'Premissas mensais'!$B$16+SUM(O5:O83))</x:f>
        <x:v>PENDENTE</x:v>
      </x:c>
      <x:c r="U83" s="33" t="str">
        <x:f>IF(NOT(ISNUMBER(T83)),"PENDENTE",MAX(0,-T83))</x:f>
        <x:v>PENDENTE</x:v>
      </x:c>
    </x:row>
    <x:row r="84" ht="24" customHeight="1">
      <x:c r="A84" s="23" t="n">
        <x:v>80</x:v>
      </x:c>
      <x:c r="B84" s="32" t="str">
        <x:f>IF('Premissas mensais'!B4="","",EDATE('Premissas mensais'!$B$4,A84-1))</x:f>
      </x:c>
      <x:c r="C84" s="29"/>
      <x:c r="D84" s="33" t="str">
        <x:f>IF(OR(NOT(ISNUMBER(C84)),NOT(ISNUMBER('Premissas mensais'!$B$17))),"PENDENTE",C84*'Premissas mensais'!$B$17)</x:f>
        <x:v>PENDENTE</x:v>
      </x:c>
      <x:c r="E84" s="35"/>
      <x:c r="F84" s="35"/>
      <x:c r="G84" s="35"/>
      <x:c r="H84" s="35"/>
      <x:c r="I84" s="33" t="str">
        <x:f>IF(OR(NOT(ISNUMBER(D84)),NOT(ISNUMBER('Premissas mensais'!$B$13))),"PENDENTE",D84*'Premissas mensais'!$B$13)</x:f>
        <x:v>PENDENTE</x:v>
      </x:c>
      <x:c r="J84" s="33" t="str">
        <x:f>IF(OR('Premissas mensais'!$B$24="PENDENTE",COUNT(D5:D83)&lt;&gt;A84-1),"PENDENTE",SUMIFS($D$5:D83,$A$5:A83,"&gt;="&amp;MAX(1,A84-'Premissas mensais'!$B$14))*(1-'Premissas mensais'!$B$13)/'Premissas mensais'!$B$14)</x:f>
        <x:v>PENDENTE</x:v>
      </x:c>
      <x:c r="K84" s="33" t="str">
        <x:f>IF(NOT(ISNUMBER(J84)),"PENDENTE",J84*'Premissas mensais'!$B$15)</x:f>
        <x:v>PENDENTE</x:v>
      </x:c>
      <x:c r="L84" s="35"/>
      <x:c r="M84" s="33" t="str">
        <x:f>IF(OR(COUNT(I84:L84)&lt;&gt;4,L84&lt;0),"PENDENTE",I84+J84-K84+L84)</x:f>
        <x:v>PENDENTE</x:v>
      </x:c>
      <x:c r="N84" s="33" t="str">
        <x:f>IF('Premissas mensais'!$B$24="PENDENTE","PENDENTE",IF(A84='Premissas mensais'!$B$10,'Premissas mensais'!$B$22*'Premissas mensais'!$B$8,0)+IF(AND(A84&gt;='Premissas mensais'!$B$11,A84&lt;'Premissas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4" s="33" t="str">
        <x:f>IF(OR(COUNT(E84:H84)&lt;&gt;4,NOT(ISNUMBER(M84)),NOT(ISNUMBER(N84))),"PENDENTE",M84-N84-SUM(E84:H84))</x:f>
        <x:v>PENDENTE</x:v>
      </x:c>
      <x:c r="P84" s="35"/>
      <x:c r="Q84" s="23"/>
      <x:c r="R84" s="33" t="str">
        <x:f>IF(OR(COUNT(D5:D84)&lt;&gt;A84,COUNT(M5:M84)&lt;&gt;A84),"PENDENTE",SUM(D5:D84)-SUM(M5:M84))</x:f>
        <x:v>PENDENTE</x:v>
      </x:c>
      <x:c r="S84" s="33" t="str">
        <x:f>IF(OR(COUNT(K5:K84)&lt;&gt;A84,COUNT(L5:L84)&lt;&gt;A84),"PENDENTE",SUM(K5:K84)-SUM(L5:L84))</x:f>
        <x:v>PENDENTE</x:v>
      </x:c>
      <x:c r="T84" s="33" t="str">
        <x:f>IF(COUNT(O5:O84)&lt;&gt;A84,"PENDENTE",'Premissas mensais'!$B$16+SUM(O5:O84))</x:f>
        <x:v>PENDENTE</x:v>
      </x:c>
      <x:c r="U84" s="33" t="str">
        <x:f>IF(NOT(ISNUMBER(T84)),"PENDENTE",MAX(0,-T84))</x:f>
        <x:v>PENDENTE</x:v>
      </x:c>
    </x:row>
    <x:row r="85" ht="24" customHeight="1">
      <x:c r="A85" s="23" t="n">
        <x:v>81</x:v>
      </x:c>
      <x:c r="B85" s="32" t="str">
        <x:f>IF('Premissas mensais'!B4="","",EDATE('Premissas mensais'!$B$4,A85-1))</x:f>
      </x:c>
      <x:c r="C85" s="29"/>
      <x:c r="D85" s="33" t="str">
        <x:f>IF(OR(NOT(ISNUMBER(C85)),NOT(ISNUMBER('Premissas mensais'!$B$17))),"PENDENTE",C85*'Premissas mensais'!$B$17)</x:f>
        <x:v>PENDENTE</x:v>
      </x:c>
      <x:c r="E85" s="35"/>
      <x:c r="F85" s="35"/>
      <x:c r="G85" s="35"/>
      <x:c r="H85" s="35"/>
      <x:c r="I85" s="33" t="str">
        <x:f>IF(OR(NOT(ISNUMBER(D85)),NOT(ISNUMBER('Premissas mensais'!$B$13))),"PENDENTE",D85*'Premissas mensais'!$B$13)</x:f>
        <x:v>PENDENTE</x:v>
      </x:c>
      <x:c r="J85" s="33" t="str">
        <x:f>IF(OR('Premissas mensais'!$B$24="PENDENTE",COUNT(D5:D84)&lt;&gt;A85-1),"PENDENTE",SUMIFS($D$5:D84,$A$5:A84,"&gt;="&amp;MAX(1,A85-'Premissas mensais'!$B$14))*(1-'Premissas mensais'!$B$13)/'Premissas mensais'!$B$14)</x:f>
        <x:v>PENDENTE</x:v>
      </x:c>
      <x:c r="K85" s="33" t="str">
        <x:f>IF(NOT(ISNUMBER(J85)),"PENDENTE",J85*'Premissas mensais'!$B$15)</x:f>
        <x:v>PENDENTE</x:v>
      </x:c>
      <x:c r="L85" s="35"/>
      <x:c r="M85" s="33" t="str">
        <x:f>IF(OR(COUNT(I85:L85)&lt;&gt;4,L85&lt;0),"PENDENTE",I85+J85-K85+L85)</x:f>
        <x:v>PENDENTE</x:v>
      </x:c>
      <x:c r="N85" s="33" t="str">
        <x:f>IF('Premissas mensais'!$B$24="PENDENTE","PENDENTE",IF(A85='Premissas mensais'!$B$10,'Premissas mensais'!$B$22*'Premissas mensais'!$B$8,0)+IF(AND(A85&gt;='Premissas mensais'!$B$11,A85&lt;'Premissas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5" s="33" t="str">
        <x:f>IF(OR(COUNT(E85:H85)&lt;&gt;4,NOT(ISNUMBER(M85)),NOT(ISNUMBER(N85))),"PENDENTE",M85-N85-SUM(E85:H85))</x:f>
        <x:v>PENDENTE</x:v>
      </x:c>
      <x:c r="P85" s="35"/>
      <x:c r="Q85" s="23"/>
      <x:c r="R85" s="33" t="str">
        <x:f>IF(OR(COUNT(D5:D85)&lt;&gt;A85,COUNT(M5:M85)&lt;&gt;A85),"PENDENTE",SUM(D5:D85)-SUM(M5:M85))</x:f>
        <x:v>PENDENTE</x:v>
      </x:c>
      <x:c r="S85" s="33" t="str">
        <x:f>IF(OR(COUNT(K5:K85)&lt;&gt;A85,COUNT(L5:L85)&lt;&gt;A85),"PENDENTE",SUM(K5:K85)-SUM(L5:L85))</x:f>
        <x:v>PENDENTE</x:v>
      </x:c>
      <x:c r="T85" s="33" t="str">
        <x:f>IF(COUNT(O5:O85)&lt;&gt;A85,"PENDENTE",'Premissas mensais'!$B$16+SUM(O5:O85))</x:f>
        <x:v>PENDENTE</x:v>
      </x:c>
      <x:c r="U85" s="33" t="str">
        <x:f>IF(NOT(ISNUMBER(T85)),"PENDENTE",MAX(0,-T85))</x:f>
        <x:v>PENDENTE</x:v>
      </x:c>
    </x:row>
    <x:row r="86" ht="24" customHeight="1">
      <x:c r="A86" s="23" t="n">
        <x:v>82</x:v>
      </x:c>
      <x:c r="B86" s="32" t="str">
        <x:f>IF('Premissas mensais'!B4="","",EDATE('Premissas mensais'!$B$4,A86-1))</x:f>
      </x:c>
      <x:c r="C86" s="29"/>
      <x:c r="D86" s="33" t="str">
        <x:f>IF(OR(NOT(ISNUMBER(C86)),NOT(ISNUMBER('Premissas mensais'!$B$17))),"PENDENTE",C86*'Premissas mensais'!$B$17)</x:f>
        <x:v>PENDENTE</x:v>
      </x:c>
      <x:c r="E86" s="35"/>
      <x:c r="F86" s="35"/>
      <x:c r="G86" s="35"/>
      <x:c r="H86" s="35"/>
      <x:c r="I86" s="33" t="str">
        <x:f>IF(OR(NOT(ISNUMBER(D86)),NOT(ISNUMBER('Premissas mensais'!$B$13))),"PENDENTE",D86*'Premissas mensais'!$B$13)</x:f>
        <x:v>PENDENTE</x:v>
      </x:c>
      <x:c r="J86" s="33" t="str">
        <x:f>IF(OR('Premissas mensais'!$B$24="PENDENTE",COUNT(D5:D85)&lt;&gt;A86-1),"PENDENTE",SUMIFS($D$5:D85,$A$5:A85,"&gt;="&amp;MAX(1,A86-'Premissas mensais'!$B$14))*(1-'Premissas mensais'!$B$13)/'Premissas mensais'!$B$14)</x:f>
        <x:v>PENDENTE</x:v>
      </x:c>
      <x:c r="K86" s="33" t="str">
        <x:f>IF(NOT(ISNUMBER(J86)),"PENDENTE",J86*'Premissas mensais'!$B$15)</x:f>
        <x:v>PENDENTE</x:v>
      </x:c>
      <x:c r="L86" s="35"/>
      <x:c r="M86" s="33" t="str">
        <x:f>IF(OR(COUNT(I86:L86)&lt;&gt;4,L86&lt;0),"PENDENTE",I86+J86-K86+L86)</x:f>
        <x:v>PENDENTE</x:v>
      </x:c>
      <x:c r="N86" s="33" t="str">
        <x:f>IF('Premissas mensais'!$B$24="PENDENTE","PENDENTE",IF(A86='Premissas mensais'!$B$10,'Premissas mensais'!$B$22*'Premissas mensais'!$B$8,0)+IF(AND(A86&gt;='Premissas mensais'!$B$11,A86&lt;'Premissas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6" s="33" t="str">
        <x:f>IF(OR(COUNT(E86:H86)&lt;&gt;4,NOT(ISNUMBER(M86)),NOT(ISNUMBER(N86))),"PENDENTE",M86-N86-SUM(E86:H86))</x:f>
        <x:v>PENDENTE</x:v>
      </x:c>
      <x:c r="P86" s="35"/>
      <x:c r="Q86" s="23"/>
      <x:c r="R86" s="33" t="str">
        <x:f>IF(OR(COUNT(D5:D86)&lt;&gt;A86,COUNT(M5:M86)&lt;&gt;A86),"PENDENTE",SUM(D5:D86)-SUM(M5:M86))</x:f>
        <x:v>PENDENTE</x:v>
      </x:c>
      <x:c r="S86" s="33" t="str">
        <x:f>IF(OR(COUNT(K5:K86)&lt;&gt;A86,COUNT(L5:L86)&lt;&gt;A86),"PENDENTE",SUM(K5:K86)-SUM(L5:L86))</x:f>
        <x:v>PENDENTE</x:v>
      </x:c>
      <x:c r="T86" s="33" t="str">
        <x:f>IF(COUNT(O5:O86)&lt;&gt;A86,"PENDENTE",'Premissas mensais'!$B$16+SUM(O5:O86))</x:f>
        <x:v>PENDENTE</x:v>
      </x:c>
      <x:c r="U86" s="33" t="str">
        <x:f>IF(NOT(ISNUMBER(T86)),"PENDENTE",MAX(0,-T86))</x:f>
        <x:v>PENDENTE</x:v>
      </x:c>
    </x:row>
    <x:row r="87" ht="24" customHeight="1">
      <x:c r="A87" s="23" t="n">
        <x:v>83</x:v>
      </x:c>
      <x:c r="B87" s="32" t="str">
        <x:f>IF('Premissas mensais'!B4="","",EDATE('Premissas mensais'!$B$4,A87-1))</x:f>
      </x:c>
      <x:c r="C87" s="29"/>
      <x:c r="D87" s="33" t="str">
        <x:f>IF(OR(NOT(ISNUMBER(C87)),NOT(ISNUMBER('Premissas mensais'!$B$17))),"PENDENTE",C87*'Premissas mensais'!$B$17)</x:f>
        <x:v>PENDENTE</x:v>
      </x:c>
      <x:c r="E87" s="35"/>
      <x:c r="F87" s="35"/>
      <x:c r="G87" s="35"/>
      <x:c r="H87" s="35"/>
      <x:c r="I87" s="33" t="str">
        <x:f>IF(OR(NOT(ISNUMBER(D87)),NOT(ISNUMBER('Premissas mensais'!$B$13))),"PENDENTE",D87*'Premissas mensais'!$B$13)</x:f>
        <x:v>PENDENTE</x:v>
      </x:c>
      <x:c r="J87" s="33" t="str">
        <x:f>IF(OR('Premissas mensais'!$B$24="PENDENTE",COUNT(D5:D86)&lt;&gt;A87-1),"PENDENTE",SUMIFS($D$5:D86,$A$5:A86,"&gt;="&amp;MAX(1,A87-'Premissas mensais'!$B$14))*(1-'Premissas mensais'!$B$13)/'Premissas mensais'!$B$14)</x:f>
        <x:v>PENDENTE</x:v>
      </x:c>
      <x:c r="K87" s="33" t="str">
        <x:f>IF(NOT(ISNUMBER(J87)),"PENDENTE",J87*'Premissas mensais'!$B$15)</x:f>
        <x:v>PENDENTE</x:v>
      </x:c>
      <x:c r="L87" s="35"/>
      <x:c r="M87" s="33" t="str">
        <x:f>IF(OR(COUNT(I87:L87)&lt;&gt;4,L87&lt;0),"PENDENTE",I87+J87-K87+L87)</x:f>
        <x:v>PENDENTE</x:v>
      </x:c>
      <x:c r="N87" s="33" t="str">
        <x:f>IF('Premissas mensais'!$B$24="PENDENTE","PENDENTE",IF(A87='Premissas mensais'!$B$10,'Premissas mensais'!$B$22*'Premissas mensais'!$B$8,0)+IF(AND(A87&gt;='Premissas mensais'!$B$11,A87&lt;'Premissas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7" s="33" t="str">
        <x:f>IF(OR(COUNT(E87:H87)&lt;&gt;4,NOT(ISNUMBER(M87)),NOT(ISNUMBER(N87))),"PENDENTE",M87-N87-SUM(E87:H87))</x:f>
        <x:v>PENDENTE</x:v>
      </x:c>
      <x:c r="P87" s="35"/>
      <x:c r="Q87" s="23"/>
      <x:c r="R87" s="33" t="str">
        <x:f>IF(OR(COUNT(D5:D87)&lt;&gt;A87,COUNT(M5:M87)&lt;&gt;A87),"PENDENTE",SUM(D5:D87)-SUM(M5:M87))</x:f>
        <x:v>PENDENTE</x:v>
      </x:c>
      <x:c r="S87" s="33" t="str">
        <x:f>IF(OR(COUNT(K5:K87)&lt;&gt;A87,COUNT(L5:L87)&lt;&gt;A87),"PENDENTE",SUM(K5:K87)-SUM(L5:L87))</x:f>
        <x:v>PENDENTE</x:v>
      </x:c>
      <x:c r="T87" s="33" t="str">
        <x:f>IF(COUNT(O5:O87)&lt;&gt;A87,"PENDENTE",'Premissas mensais'!$B$16+SUM(O5:O87))</x:f>
        <x:v>PENDENTE</x:v>
      </x:c>
      <x:c r="U87" s="33" t="str">
        <x:f>IF(NOT(ISNUMBER(T87)),"PENDENTE",MAX(0,-T87))</x:f>
        <x:v>PENDENTE</x:v>
      </x:c>
    </x:row>
    <x:row r="88" ht="24" customHeight="1">
      <x:c r="A88" s="23" t="n">
        <x:v>84</x:v>
      </x:c>
      <x:c r="B88" s="32" t="str">
        <x:f>IF('Premissas mensais'!B4="","",EDATE('Premissas mensais'!$B$4,A88-1))</x:f>
      </x:c>
      <x:c r="C88" s="29"/>
      <x:c r="D88" s="33" t="str">
        <x:f>IF(OR(NOT(ISNUMBER(C88)),NOT(ISNUMBER('Premissas mensais'!$B$17))),"PENDENTE",C88*'Premissas mensais'!$B$17)</x:f>
        <x:v>PENDENTE</x:v>
      </x:c>
      <x:c r="E88" s="35"/>
      <x:c r="F88" s="35"/>
      <x:c r="G88" s="35"/>
      <x:c r="H88" s="35"/>
      <x:c r="I88" s="33" t="str">
        <x:f>IF(OR(NOT(ISNUMBER(D88)),NOT(ISNUMBER('Premissas mensais'!$B$13))),"PENDENTE",D88*'Premissas mensais'!$B$13)</x:f>
        <x:v>PENDENTE</x:v>
      </x:c>
      <x:c r="J88" s="33" t="str">
        <x:f>IF(OR('Premissas mensais'!$B$24="PENDENTE",COUNT(D5:D87)&lt;&gt;A88-1),"PENDENTE",SUMIFS($D$5:D87,$A$5:A87,"&gt;="&amp;MAX(1,A88-'Premissas mensais'!$B$14))*(1-'Premissas mensais'!$B$13)/'Premissas mensais'!$B$14)</x:f>
        <x:v>PENDENTE</x:v>
      </x:c>
      <x:c r="K88" s="33" t="str">
        <x:f>IF(NOT(ISNUMBER(J88)),"PENDENTE",J88*'Premissas mensais'!$B$15)</x:f>
        <x:v>PENDENTE</x:v>
      </x:c>
      <x:c r="L88" s="35"/>
      <x:c r="M88" s="33" t="str">
        <x:f>IF(OR(COUNT(I88:L88)&lt;&gt;4,L88&lt;0),"PENDENTE",I88+J88-K88+L88)</x:f>
        <x:v>PENDENTE</x:v>
      </x:c>
      <x:c r="N88" s="33" t="str">
        <x:f>IF('Premissas mensais'!$B$24="PENDENTE","PENDENTE",IF(A88='Premissas mensais'!$B$10,'Premissas mensais'!$B$22*'Premissas mensais'!$B$8,0)+IF(AND(A88&gt;='Premissas mensais'!$B$11,A88&lt;'Premissas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8" s="33" t="str">
        <x:f>IF(OR(COUNT(E88:H88)&lt;&gt;4,NOT(ISNUMBER(M88)),NOT(ISNUMBER(N88))),"PENDENTE",M88-N88-SUM(E88:H88))</x:f>
        <x:v>PENDENTE</x:v>
      </x:c>
      <x:c r="P88" s="35"/>
      <x:c r="Q88" s="23"/>
      <x:c r="R88" s="33" t="str">
        <x:f>IF(OR(COUNT(D5:D88)&lt;&gt;A88,COUNT(M5:M88)&lt;&gt;A88),"PENDENTE",SUM(D5:D88)-SUM(M5:M88))</x:f>
        <x:v>PENDENTE</x:v>
      </x:c>
      <x:c r="S88" s="33" t="str">
        <x:f>IF(OR(COUNT(K5:K88)&lt;&gt;A88,COUNT(L5:L88)&lt;&gt;A88),"PENDENTE",SUM(K5:K88)-SUM(L5:L88))</x:f>
        <x:v>PENDENTE</x:v>
      </x:c>
      <x:c r="T88" s="33" t="str">
        <x:f>IF(COUNT(O5:O88)&lt;&gt;A88,"PENDENTE",'Premissas mensais'!$B$16+SUM(O5:O88))</x:f>
        <x:v>PENDENTE</x:v>
      </x:c>
      <x:c r="U88" s="33" t="str">
        <x:f>IF(NOT(ISNUMBER(T88)),"PENDENTE",MAX(0,-T88))</x:f>
        <x:v>PENDENTE</x:v>
      </x:c>
    </x:row>
    <x:row r="89" ht="24" customHeight="1">
      <x:c r="A89" s="23" t="n">
        <x:v>85</x:v>
      </x:c>
      <x:c r="B89" s="32" t="str">
        <x:f>IF('Premissas mensais'!B4="","",EDATE('Premissas mensais'!$B$4,A89-1))</x:f>
      </x:c>
      <x:c r="C89" s="29"/>
      <x:c r="D89" s="33" t="str">
        <x:f>IF(OR(NOT(ISNUMBER(C89)),NOT(ISNUMBER('Premissas mensais'!$B$17))),"PENDENTE",C89*'Premissas mensais'!$B$17)</x:f>
        <x:v>PENDENTE</x:v>
      </x:c>
      <x:c r="E89" s="35"/>
      <x:c r="F89" s="35"/>
      <x:c r="G89" s="35"/>
      <x:c r="H89" s="35"/>
      <x:c r="I89" s="33" t="str">
        <x:f>IF(OR(NOT(ISNUMBER(D89)),NOT(ISNUMBER('Premissas mensais'!$B$13))),"PENDENTE",D89*'Premissas mensais'!$B$13)</x:f>
        <x:v>PENDENTE</x:v>
      </x:c>
      <x:c r="J89" s="33" t="str">
        <x:f>IF(OR('Premissas mensais'!$B$24="PENDENTE",COUNT(D5:D88)&lt;&gt;A89-1),"PENDENTE",SUMIFS($D$5:D88,$A$5:A88,"&gt;="&amp;MAX(1,A89-'Premissas mensais'!$B$14))*(1-'Premissas mensais'!$B$13)/'Premissas mensais'!$B$14)</x:f>
        <x:v>PENDENTE</x:v>
      </x:c>
      <x:c r="K89" s="33" t="str">
        <x:f>IF(NOT(ISNUMBER(J89)),"PENDENTE",J89*'Premissas mensais'!$B$15)</x:f>
        <x:v>PENDENTE</x:v>
      </x:c>
      <x:c r="L89" s="35"/>
      <x:c r="M89" s="33" t="str">
        <x:f>IF(OR(COUNT(I89:L89)&lt;&gt;4,L89&lt;0),"PENDENTE",I89+J89-K89+L89)</x:f>
        <x:v>PENDENTE</x:v>
      </x:c>
      <x:c r="N89" s="33" t="str">
        <x:f>IF('Premissas mensais'!$B$24="PENDENTE","PENDENTE",IF(A89='Premissas mensais'!$B$10,'Premissas mensais'!$B$22*'Premissas mensais'!$B$8,0)+IF(AND(A89&gt;='Premissas mensais'!$B$11,A89&lt;'Premissas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89" s="33" t="str">
        <x:f>IF(OR(COUNT(E89:H89)&lt;&gt;4,NOT(ISNUMBER(M89)),NOT(ISNUMBER(N89))),"PENDENTE",M89-N89-SUM(E89:H89))</x:f>
        <x:v>PENDENTE</x:v>
      </x:c>
      <x:c r="P89" s="35"/>
      <x:c r="Q89" s="23"/>
      <x:c r="R89" s="33" t="str">
        <x:f>IF(OR(COUNT(D5:D89)&lt;&gt;A89,COUNT(M5:M89)&lt;&gt;A89),"PENDENTE",SUM(D5:D89)-SUM(M5:M89))</x:f>
        <x:v>PENDENTE</x:v>
      </x:c>
      <x:c r="S89" s="33" t="str">
        <x:f>IF(OR(COUNT(K5:K89)&lt;&gt;A89,COUNT(L5:L89)&lt;&gt;A89),"PENDENTE",SUM(K5:K89)-SUM(L5:L89))</x:f>
        <x:v>PENDENTE</x:v>
      </x:c>
      <x:c r="T89" s="33" t="str">
        <x:f>IF(COUNT(O5:O89)&lt;&gt;A89,"PENDENTE",'Premissas mensais'!$B$16+SUM(O5:O89))</x:f>
        <x:v>PENDENTE</x:v>
      </x:c>
      <x:c r="U89" s="33" t="str">
        <x:f>IF(NOT(ISNUMBER(T89)),"PENDENTE",MAX(0,-T89))</x:f>
        <x:v>PENDENTE</x:v>
      </x:c>
    </x:row>
    <x:row r="90" ht="24" customHeight="1">
      <x:c r="A90" s="23" t="n">
        <x:v>86</x:v>
      </x:c>
      <x:c r="B90" s="32" t="str">
        <x:f>IF('Premissas mensais'!B4="","",EDATE('Premissas mensais'!$B$4,A90-1))</x:f>
      </x:c>
      <x:c r="C90" s="29"/>
      <x:c r="D90" s="33" t="str">
        <x:f>IF(OR(NOT(ISNUMBER(C90)),NOT(ISNUMBER('Premissas mensais'!$B$17))),"PENDENTE",C90*'Premissas mensais'!$B$17)</x:f>
        <x:v>PENDENTE</x:v>
      </x:c>
      <x:c r="E90" s="35"/>
      <x:c r="F90" s="35"/>
      <x:c r="G90" s="35"/>
      <x:c r="H90" s="35"/>
      <x:c r="I90" s="33" t="str">
        <x:f>IF(OR(NOT(ISNUMBER(D90)),NOT(ISNUMBER('Premissas mensais'!$B$13))),"PENDENTE",D90*'Premissas mensais'!$B$13)</x:f>
        <x:v>PENDENTE</x:v>
      </x:c>
      <x:c r="J90" s="33" t="str">
        <x:f>IF(OR('Premissas mensais'!$B$24="PENDENTE",COUNT(D5:D89)&lt;&gt;A90-1),"PENDENTE",SUMIFS($D$5:D89,$A$5:A89,"&gt;="&amp;MAX(1,A90-'Premissas mensais'!$B$14))*(1-'Premissas mensais'!$B$13)/'Premissas mensais'!$B$14)</x:f>
        <x:v>PENDENTE</x:v>
      </x:c>
      <x:c r="K90" s="33" t="str">
        <x:f>IF(NOT(ISNUMBER(J90)),"PENDENTE",J90*'Premissas mensais'!$B$15)</x:f>
        <x:v>PENDENTE</x:v>
      </x:c>
      <x:c r="L90" s="35"/>
      <x:c r="M90" s="33" t="str">
        <x:f>IF(OR(COUNT(I90:L90)&lt;&gt;4,L90&lt;0),"PENDENTE",I90+J90-K90+L90)</x:f>
        <x:v>PENDENTE</x:v>
      </x:c>
      <x:c r="N90" s="33" t="str">
        <x:f>IF('Premissas mensais'!$B$24="PENDENTE","PENDENTE",IF(A90='Premissas mensais'!$B$10,'Premissas mensais'!$B$22*'Premissas mensais'!$B$8,0)+IF(AND(A90&gt;='Premissas mensais'!$B$11,A90&lt;'Premissas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0" s="33" t="str">
        <x:f>IF(OR(COUNT(E90:H90)&lt;&gt;4,NOT(ISNUMBER(M90)),NOT(ISNUMBER(N90))),"PENDENTE",M90-N90-SUM(E90:H90))</x:f>
        <x:v>PENDENTE</x:v>
      </x:c>
      <x:c r="P90" s="35"/>
      <x:c r="Q90" s="23"/>
      <x:c r="R90" s="33" t="str">
        <x:f>IF(OR(COUNT(D5:D90)&lt;&gt;A90,COUNT(M5:M90)&lt;&gt;A90),"PENDENTE",SUM(D5:D90)-SUM(M5:M90))</x:f>
        <x:v>PENDENTE</x:v>
      </x:c>
      <x:c r="S90" s="33" t="str">
        <x:f>IF(OR(COUNT(K5:K90)&lt;&gt;A90,COUNT(L5:L90)&lt;&gt;A90),"PENDENTE",SUM(K5:K90)-SUM(L5:L90))</x:f>
        <x:v>PENDENTE</x:v>
      </x:c>
      <x:c r="T90" s="33" t="str">
        <x:f>IF(COUNT(O5:O90)&lt;&gt;A90,"PENDENTE",'Premissas mensais'!$B$16+SUM(O5:O90))</x:f>
        <x:v>PENDENTE</x:v>
      </x:c>
      <x:c r="U90" s="33" t="str">
        <x:f>IF(NOT(ISNUMBER(T90)),"PENDENTE",MAX(0,-T90))</x:f>
        <x:v>PENDENTE</x:v>
      </x:c>
    </x:row>
    <x:row r="91" ht="24" customHeight="1">
      <x:c r="A91" s="23" t="n">
        <x:v>87</x:v>
      </x:c>
      <x:c r="B91" s="32" t="str">
        <x:f>IF('Premissas mensais'!B4="","",EDATE('Premissas mensais'!$B$4,A91-1))</x:f>
      </x:c>
      <x:c r="C91" s="29"/>
      <x:c r="D91" s="33" t="str">
        <x:f>IF(OR(NOT(ISNUMBER(C91)),NOT(ISNUMBER('Premissas mensais'!$B$17))),"PENDENTE",C91*'Premissas mensais'!$B$17)</x:f>
        <x:v>PENDENTE</x:v>
      </x:c>
      <x:c r="E91" s="35"/>
      <x:c r="F91" s="35"/>
      <x:c r="G91" s="35"/>
      <x:c r="H91" s="35"/>
      <x:c r="I91" s="33" t="str">
        <x:f>IF(OR(NOT(ISNUMBER(D91)),NOT(ISNUMBER('Premissas mensais'!$B$13))),"PENDENTE",D91*'Premissas mensais'!$B$13)</x:f>
        <x:v>PENDENTE</x:v>
      </x:c>
      <x:c r="J91" s="33" t="str">
        <x:f>IF(OR('Premissas mensais'!$B$24="PENDENTE",COUNT(D5:D90)&lt;&gt;A91-1),"PENDENTE",SUMIFS($D$5:D90,$A$5:A90,"&gt;="&amp;MAX(1,A91-'Premissas mensais'!$B$14))*(1-'Premissas mensais'!$B$13)/'Premissas mensais'!$B$14)</x:f>
        <x:v>PENDENTE</x:v>
      </x:c>
      <x:c r="K91" s="33" t="str">
        <x:f>IF(NOT(ISNUMBER(J91)),"PENDENTE",J91*'Premissas mensais'!$B$15)</x:f>
        <x:v>PENDENTE</x:v>
      </x:c>
      <x:c r="L91" s="35"/>
      <x:c r="M91" s="33" t="str">
        <x:f>IF(OR(COUNT(I91:L91)&lt;&gt;4,L91&lt;0),"PENDENTE",I91+J91-K91+L91)</x:f>
        <x:v>PENDENTE</x:v>
      </x:c>
      <x:c r="N91" s="33" t="str">
        <x:f>IF('Premissas mensais'!$B$24="PENDENTE","PENDENTE",IF(A91='Premissas mensais'!$B$10,'Premissas mensais'!$B$22*'Premissas mensais'!$B$8,0)+IF(AND(A91&gt;='Premissas mensais'!$B$11,A91&lt;'Premissas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1" s="33" t="str">
        <x:f>IF(OR(COUNT(E91:H91)&lt;&gt;4,NOT(ISNUMBER(M91)),NOT(ISNUMBER(N91))),"PENDENTE",M91-N91-SUM(E91:H91))</x:f>
        <x:v>PENDENTE</x:v>
      </x:c>
      <x:c r="P91" s="35"/>
      <x:c r="Q91" s="23"/>
      <x:c r="R91" s="33" t="str">
        <x:f>IF(OR(COUNT(D5:D91)&lt;&gt;A91,COUNT(M5:M91)&lt;&gt;A91),"PENDENTE",SUM(D5:D91)-SUM(M5:M91))</x:f>
        <x:v>PENDENTE</x:v>
      </x:c>
      <x:c r="S91" s="33" t="str">
        <x:f>IF(OR(COUNT(K5:K91)&lt;&gt;A91,COUNT(L5:L91)&lt;&gt;A91),"PENDENTE",SUM(K5:K91)-SUM(L5:L91))</x:f>
        <x:v>PENDENTE</x:v>
      </x:c>
      <x:c r="T91" s="33" t="str">
        <x:f>IF(COUNT(O5:O91)&lt;&gt;A91,"PENDENTE",'Premissas mensais'!$B$16+SUM(O5:O91))</x:f>
        <x:v>PENDENTE</x:v>
      </x:c>
      <x:c r="U91" s="33" t="str">
        <x:f>IF(NOT(ISNUMBER(T91)),"PENDENTE",MAX(0,-T91))</x:f>
        <x:v>PENDENTE</x:v>
      </x:c>
    </x:row>
    <x:row r="92" ht="24" customHeight="1">
      <x:c r="A92" s="23" t="n">
        <x:v>88</x:v>
      </x:c>
      <x:c r="B92" s="32" t="str">
        <x:f>IF('Premissas mensais'!B4="","",EDATE('Premissas mensais'!$B$4,A92-1))</x:f>
      </x:c>
      <x:c r="C92" s="29"/>
      <x:c r="D92" s="33" t="str">
        <x:f>IF(OR(NOT(ISNUMBER(C92)),NOT(ISNUMBER('Premissas mensais'!$B$17))),"PENDENTE",C92*'Premissas mensais'!$B$17)</x:f>
        <x:v>PENDENTE</x:v>
      </x:c>
      <x:c r="E92" s="35"/>
      <x:c r="F92" s="35"/>
      <x:c r="G92" s="35"/>
      <x:c r="H92" s="35"/>
      <x:c r="I92" s="33" t="str">
        <x:f>IF(OR(NOT(ISNUMBER(D92)),NOT(ISNUMBER('Premissas mensais'!$B$13))),"PENDENTE",D92*'Premissas mensais'!$B$13)</x:f>
        <x:v>PENDENTE</x:v>
      </x:c>
      <x:c r="J92" s="33" t="str">
        <x:f>IF(OR('Premissas mensais'!$B$24="PENDENTE",COUNT(D5:D91)&lt;&gt;A92-1),"PENDENTE",SUMIFS($D$5:D91,$A$5:A91,"&gt;="&amp;MAX(1,A92-'Premissas mensais'!$B$14))*(1-'Premissas mensais'!$B$13)/'Premissas mensais'!$B$14)</x:f>
        <x:v>PENDENTE</x:v>
      </x:c>
      <x:c r="K92" s="33" t="str">
        <x:f>IF(NOT(ISNUMBER(J92)),"PENDENTE",J92*'Premissas mensais'!$B$15)</x:f>
        <x:v>PENDENTE</x:v>
      </x:c>
      <x:c r="L92" s="35"/>
      <x:c r="M92" s="33" t="str">
        <x:f>IF(OR(COUNT(I92:L92)&lt;&gt;4,L92&lt;0),"PENDENTE",I92+J92-K92+L92)</x:f>
        <x:v>PENDENTE</x:v>
      </x:c>
      <x:c r="N92" s="33" t="str">
        <x:f>IF('Premissas mensais'!$B$24="PENDENTE","PENDENTE",IF(A92='Premissas mensais'!$B$10,'Premissas mensais'!$B$22*'Premissas mensais'!$B$8,0)+IF(AND(A92&gt;='Premissas mensais'!$B$11,A92&lt;'Premissas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2" s="33" t="str">
        <x:f>IF(OR(COUNT(E92:H92)&lt;&gt;4,NOT(ISNUMBER(M92)),NOT(ISNUMBER(N92))),"PENDENTE",M92-N92-SUM(E92:H92))</x:f>
        <x:v>PENDENTE</x:v>
      </x:c>
      <x:c r="P92" s="35"/>
      <x:c r="Q92" s="23"/>
      <x:c r="R92" s="33" t="str">
        <x:f>IF(OR(COUNT(D5:D92)&lt;&gt;A92,COUNT(M5:M92)&lt;&gt;A92),"PENDENTE",SUM(D5:D92)-SUM(M5:M92))</x:f>
        <x:v>PENDENTE</x:v>
      </x:c>
      <x:c r="S92" s="33" t="str">
        <x:f>IF(OR(COUNT(K5:K92)&lt;&gt;A92,COUNT(L5:L92)&lt;&gt;A92),"PENDENTE",SUM(K5:K92)-SUM(L5:L92))</x:f>
        <x:v>PENDENTE</x:v>
      </x:c>
      <x:c r="T92" s="33" t="str">
        <x:f>IF(COUNT(O5:O92)&lt;&gt;A92,"PENDENTE",'Premissas mensais'!$B$16+SUM(O5:O92))</x:f>
        <x:v>PENDENTE</x:v>
      </x:c>
      <x:c r="U92" s="33" t="str">
        <x:f>IF(NOT(ISNUMBER(T92)),"PENDENTE",MAX(0,-T92))</x:f>
        <x:v>PENDENTE</x:v>
      </x:c>
    </x:row>
    <x:row r="93" ht="24" customHeight="1">
      <x:c r="A93" s="23" t="n">
        <x:v>89</x:v>
      </x:c>
      <x:c r="B93" s="32" t="str">
        <x:f>IF('Premissas mensais'!B4="","",EDATE('Premissas mensais'!$B$4,A93-1))</x:f>
      </x:c>
      <x:c r="C93" s="29"/>
      <x:c r="D93" s="33" t="str">
        <x:f>IF(OR(NOT(ISNUMBER(C93)),NOT(ISNUMBER('Premissas mensais'!$B$17))),"PENDENTE",C93*'Premissas mensais'!$B$17)</x:f>
        <x:v>PENDENTE</x:v>
      </x:c>
      <x:c r="E93" s="35"/>
      <x:c r="F93" s="35"/>
      <x:c r="G93" s="35"/>
      <x:c r="H93" s="35"/>
      <x:c r="I93" s="33" t="str">
        <x:f>IF(OR(NOT(ISNUMBER(D93)),NOT(ISNUMBER('Premissas mensais'!$B$13))),"PENDENTE",D93*'Premissas mensais'!$B$13)</x:f>
        <x:v>PENDENTE</x:v>
      </x:c>
      <x:c r="J93" s="33" t="str">
        <x:f>IF(OR('Premissas mensais'!$B$24="PENDENTE",COUNT(D5:D92)&lt;&gt;A93-1),"PENDENTE",SUMIFS($D$5:D92,$A$5:A92,"&gt;="&amp;MAX(1,A93-'Premissas mensais'!$B$14))*(1-'Premissas mensais'!$B$13)/'Premissas mensais'!$B$14)</x:f>
        <x:v>PENDENTE</x:v>
      </x:c>
      <x:c r="K93" s="33" t="str">
        <x:f>IF(NOT(ISNUMBER(J93)),"PENDENTE",J93*'Premissas mensais'!$B$15)</x:f>
        <x:v>PENDENTE</x:v>
      </x:c>
      <x:c r="L93" s="35"/>
      <x:c r="M93" s="33" t="str">
        <x:f>IF(OR(COUNT(I93:L93)&lt;&gt;4,L93&lt;0),"PENDENTE",I93+J93-K93+L93)</x:f>
        <x:v>PENDENTE</x:v>
      </x:c>
      <x:c r="N93" s="33" t="str">
        <x:f>IF('Premissas mensais'!$B$24="PENDENTE","PENDENTE",IF(A93='Premissas mensais'!$B$10,'Premissas mensais'!$B$22*'Premissas mensais'!$B$8,0)+IF(AND(A93&gt;='Premissas mensais'!$B$11,A93&lt;'Premissas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3" s="33" t="str">
        <x:f>IF(OR(COUNT(E93:H93)&lt;&gt;4,NOT(ISNUMBER(M93)),NOT(ISNUMBER(N93))),"PENDENTE",M93-N93-SUM(E93:H93))</x:f>
        <x:v>PENDENTE</x:v>
      </x:c>
      <x:c r="P93" s="35"/>
      <x:c r="Q93" s="23"/>
      <x:c r="R93" s="33" t="str">
        <x:f>IF(OR(COUNT(D5:D93)&lt;&gt;A93,COUNT(M5:M93)&lt;&gt;A93),"PENDENTE",SUM(D5:D93)-SUM(M5:M93))</x:f>
        <x:v>PENDENTE</x:v>
      </x:c>
      <x:c r="S93" s="33" t="str">
        <x:f>IF(OR(COUNT(K5:K93)&lt;&gt;A93,COUNT(L5:L93)&lt;&gt;A93),"PENDENTE",SUM(K5:K93)-SUM(L5:L93))</x:f>
        <x:v>PENDENTE</x:v>
      </x:c>
      <x:c r="T93" s="33" t="str">
        <x:f>IF(COUNT(O5:O93)&lt;&gt;A93,"PENDENTE",'Premissas mensais'!$B$16+SUM(O5:O93))</x:f>
        <x:v>PENDENTE</x:v>
      </x:c>
      <x:c r="U93" s="33" t="str">
        <x:f>IF(NOT(ISNUMBER(T93)),"PENDENTE",MAX(0,-T93))</x:f>
        <x:v>PENDENTE</x:v>
      </x:c>
    </x:row>
    <x:row r="94" ht="24" customHeight="1">
      <x:c r="A94" s="23" t="n">
        <x:v>90</x:v>
      </x:c>
      <x:c r="B94" s="32" t="str">
        <x:f>IF('Premissas mensais'!B4="","",EDATE('Premissas mensais'!$B$4,A94-1))</x:f>
      </x:c>
      <x:c r="C94" s="29"/>
      <x:c r="D94" s="33" t="str">
        <x:f>IF(OR(NOT(ISNUMBER(C94)),NOT(ISNUMBER('Premissas mensais'!$B$17))),"PENDENTE",C94*'Premissas mensais'!$B$17)</x:f>
        <x:v>PENDENTE</x:v>
      </x:c>
      <x:c r="E94" s="35"/>
      <x:c r="F94" s="35"/>
      <x:c r="G94" s="35"/>
      <x:c r="H94" s="35"/>
      <x:c r="I94" s="33" t="str">
        <x:f>IF(OR(NOT(ISNUMBER(D94)),NOT(ISNUMBER('Premissas mensais'!$B$13))),"PENDENTE",D94*'Premissas mensais'!$B$13)</x:f>
        <x:v>PENDENTE</x:v>
      </x:c>
      <x:c r="J94" s="33" t="str">
        <x:f>IF(OR('Premissas mensais'!$B$24="PENDENTE",COUNT(D5:D93)&lt;&gt;A94-1),"PENDENTE",SUMIFS($D$5:D93,$A$5:A93,"&gt;="&amp;MAX(1,A94-'Premissas mensais'!$B$14))*(1-'Premissas mensais'!$B$13)/'Premissas mensais'!$B$14)</x:f>
        <x:v>PENDENTE</x:v>
      </x:c>
      <x:c r="K94" s="33" t="str">
        <x:f>IF(NOT(ISNUMBER(J94)),"PENDENTE",J94*'Premissas mensais'!$B$15)</x:f>
        <x:v>PENDENTE</x:v>
      </x:c>
      <x:c r="L94" s="35"/>
      <x:c r="M94" s="33" t="str">
        <x:f>IF(OR(COUNT(I94:L94)&lt;&gt;4,L94&lt;0),"PENDENTE",I94+J94-K94+L94)</x:f>
        <x:v>PENDENTE</x:v>
      </x:c>
      <x:c r="N94" s="33" t="str">
        <x:f>IF('Premissas mensais'!$B$24="PENDENTE","PENDENTE",IF(A94='Premissas mensais'!$B$10,'Premissas mensais'!$B$22*'Premissas mensais'!$B$8,0)+IF(AND(A94&gt;='Premissas mensais'!$B$11,A94&lt;'Premissas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4" s="33" t="str">
        <x:f>IF(OR(COUNT(E94:H94)&lt;&gt;4,NOT(ISNUMBER(M94)),NOT(ISNUMBER(N94))),"PENDENTE",M94-N94-SUM(E94:H94))</x:f>
        <x:v>PENDENTE</x:v>
      </x:c>
      <x:c r="P94" s="35"/>
      <x:c r="Q94" s="23"/>
      <x:c r="R94" s="33" t="str">
        <x:f>IF(OR(COUNT(D5:D94)&lt;&gt;A94,COUNT(M5:M94)&lt;&gt;A94),"PENDENTE",SUM(D5:D94)-SUM(M5:M94))</x:f>
        <x:v>PENDENTE</x:v>
      </x:c>
      <x:c r="S94" s="33" t="str">
        <x:f>IF(OR(COUNT(K5:K94)&lt;&gt;A94,COUNT(L5:L94)&lt;&gt;A94),"PENDENTE",SUM(K5:K94)-SUM(L5:L94))</x:f>
        <x:v>PENDENTE</x:v>
      </x:c>
      <x:c r="T94" s="33" t="str">
        <x:f>IF(COUNT(O5:O94)&lt;&gt;A94,"PENDENTE",'Premissas mensais'!$B$16+SUM(O5:O94))</x:f>
        <x:v>PENDENTE</x:v>
      </x:c>
      <x:c r="U94" s="33" t="str">
        <x:f>IF(NOT(ISNUMBER(T94)),"PENDENTE",MAX(0,-T94))</x:f>
        <x:v>PENDENTE</x:v>
      </x:c>
    </x:row>
    <x:row r="95" ht="24" customHeight="1">
      <x:c r="A95" s="23" t="n">
        <x:v>91</x:v>
      </x:c>
      <x:c r="B95" s="32" t="str">
        <x:f>IF('Premissas mensais'!B4="","",EDATE('Premissas mensais'!$B$4,A95-1))</x:f>
      </x:c>
      <x:c r="C95" s="29"/>
      <x:c r="D95" s="33" t="str">
        <x:f>IF(OR(NOT(ISNUMBER(C95)),NOT(ISNUMBER('Premissas mensais'!$B$17))),"PENDENTE",C95*'Premissas mensais'!$B$17)</x:f>
        <x:v>PENDENTE</x:v>
      </x:c>
      <x:c r="E95" s="35"/>
      <x:c r="F95" s="35"/>
      <x:c r="G95" s="35"/>
      <x:c r="H95" s="35"/>
      <x:c r="I95" s="33" t="str">
        <x:f>IF(OR(NOT(ISNUMBER(D95)),NOT(ISNUMBER('Premissas mensais'!$B$13))),"PENDENTE",D95*'Premissas mensais'!$B$13)</x:f>
        <x:v>PENDENTE</x:v>
      </x:c>
      <x:c r="J95" s="33" t="str">
        <x:f>IF(OR('Premissas mensais'!$B$24="PENDENTE",COUNT(D5:D94)&lt;&gt;A95-1),"PENDENTE",SUMIFS($D$5:D94,$A$5:A94,"&gt;="&amp;MAX(1,A95-'Premissas mensais'!$B$14))*(1-'Premissas mensais'!$B$13)/'Premissas mensais'!$B$14)</x:f>
        <x:v>PENDENTE</x:v>
      </x:c>
      <x:c r="K95" s="33" t="str">
        <x:f>IF(NOT(ISNUMBER(J95)),"PENDENTE",J95*'Premissas mensais'!$B$15)</x:f>
        <x:v>PENDENTE</x:v>
      </x:c>
      <x:c r="L95" s="35"/>
      <x:c r="M95" s="33" t="str">
        <x:f>IF(OR(COUNT(I95:L95)&lt;&gt;4,L95&lt;0),"PENDENTE",I95+J95-K95+L95)</x:f>
        <x:v>PENDENTE</x:v>
      </x:c>
      <x:c r="N95" s="33" t="str">
        <x:f>IF('Premissas mensais'!$B$24="PENDENTE","PENDENTE",IF(A95='Premissas mensais'!$B$10,'Premissas mensais'!$B$22*'Premissas mensais'!$B$8,0)+IF(AND(A95&gt;='Premissas mensais'!$B$11,A95&lt;'Premissas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5" s="33" t="str">
        <x:f>IF(OR(COUNT(E95:H95)&lt;&gt;4,NOT(ISNUMBER(M95)),NOT(ISNUMBER(N95))),"PENDENTE",M95-N95-SUM(E95:H95))</x:f>
        <x:v>PENDENTE</x:v>
      </x:c>
      <x:c r="P95" s="35"/>
      <x:c r="Q95" s="23"/>
      <x:c r="R95" s="33" t="str">
        <x:f>IF(OR(COUNT(D5:D95)&lt;&gt;A95,COUNT(M5:M95)&lt;&gt;A95),"PENDENTE",SUM(D5:D95)-SUM(M5:M95))</x:f>
        <x:v>PENDENTE</x:v>
      </x:c>
      <x:c r="S95" s="33" t="str">
        <x:f>IF(OR(COUNT(K5:K95)&lt;&gt;A95,COUNT(L5:L95)&lt;&gt;A95),"PENDENTE",SUM(K5:K95)-SUM(L5:L95))</x:f>
        <x:v>PENDENTE</x:v>
      </x:c>
      <x:c r="T95" s="33" t="str">
        <x:f>IF(COUNT(O5:O95)&lt;&gt;A95,"PENDENTE",'Premissas mensais'!$B$16+SUM(O5:O95))</x:f>
        <x:v>PENDENTE</x:v>
      </x:c>
      <x:c r="U95" s="33" t="str">
        <x:f>IF(NOT(ISNUMBER(T95)),"PENDENTE",MAX(0,-T95))</x:f>
        <x:v>PENDENTE</x:v>
      </x:c>
    </x:row>
    <x:row r="96" ht="24" customHeight="1">
      <x:c r="A96" s="23" t="n">
        <x:v>92</x:v>
      </x:c>
      <x:c r="B96" s="32" t="str">
        <x:f>IF('Premissas mensais'!B4="","",EDATE('Premissas mensais'!$B$4,A96-1))</x:f>
      </x:c>
      <x:c r="C96" s="29"/>
      <x:c r="D96" s="33" t="str">
        <x:f>IF(OR(NOT(ISNUMBER(C96)),NOT(ISNUMBER('Premissas mensais'!$B$17))),"PENDENTE",C96*'Premissas mensais'!$B$17)</x:f>
        <x:v>PENDENTE</x:v>
      </x:c>
      <x:c r="E96" s="35"/>
      <x:c r="F96" s="35"/>
      <x:c r="G96" s="35"/>
      <x:c r="H96" s="35"/>
      <x:c r="I96" s="33" t="str">
        <x:f>IF(OR(NOT(ISNUMBER(D96)),NOT(ISNUMBER('Premissas mensais'!$B$13))),"PENDENTE",D96*'Premissas mensais'!$B$13)</x:f>
        <x:v>PENDENTE</x:v>
      </x:c>
      <x:c r="J96" s="33" t="str">
        <x:f>IF(OR('Premissas mensais'!$B$24="PENDENTE",COUNT(D5:D95)&lt;&gt;A96-1),"PENDENTE",SUMIFS($D$5:D95,$A$5:A95,"&gt;="&amp;MAX(1,A96-'Premissas mensais'!$B$14))*(1-'Premissas mensais'!$B$13)/'Premissas mensais'!$B$14)</x:f>
        <x:v>PENDENTE</x:v>
      </x:c>
      <x:c r="K96" s="33" t="str">
        <x:f>IF(NOT(ISNUMBER(J96)),"PENDENTE",J96*'Premissas mensais'!$B$15)</x:f>
        <x:v>PENDENTE</x:v>
      </x:c>
      <x:c r="L96" s="35"/>
      <x:c r="M96" s="33" t="str">
        <x:f>IF(OR(COUNT(I96:L96)&lt;&gt;4,L96&lt;0),"PENDENTE",I96+J96-K96+L96)</x:f>
        <x:v>PENDENTE</x:v>
      </x:c>
      <x:c r="N96" s="33" t="str">
        <x:f>IF('Premissas mensais'!$B$24="PENDENTE","PENDENTE",IF(A96='Premissas mensais'!$B$10,'Premissas mensais'!$B$22*'Premissas mensais'!$B$8,0)+IF(AND(A96&gt;='Premissas mensais'!$B$11,A96&lt;'Premissas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6" s="33" t="str">
        <x:f>IF(OR(COUNT(E96:H96)&lt;&gt;4,NOT(ISNUMBER(M96)),NOT(ISNUMBER(N96))),"PENDENTE",M96-N96-SUM(E96:H96))</x:f>
        <x:v>PENDENTE</x:v>
      </x:c>
      <x:c r="P96" s="35"/>
      <x:c r="Q96" s="23"/>
      <x:c r="R96" s="33" t="str">
        <x:f>IF(OR(COUNT(D5:D96)&lt;&gt;A96,COUNT(M5:M96)&lt;&gt;A96),"PENDENTE",SUM(D5:D96)-SUM(M5:M96))</x:f>
        <x:v>PENDENTE</x:v>
      </x:c>
      <x:c r="S96" s="33" t="str">
        <x:f>IF(OR(COUNT(K5:K96)&lt;&gt;A96,COUNT(L5:L96)&lt;&gt;A96),"PENDENTE",SUM(K5:K96)-SUM(L5:L96))</x:f>
        <x:v>PENDENTE</x:v>
      </x:c>
      <x:c r="T96" s="33" t="str">
        <x:f>IF(COUNT(O5:O96)&lt;&gt;A96,"PENDENTE",'Premissas mensais'!$B$16+SUM(O5:O96))</x:f>
        <x:v>PENDENTE</x:v>
      </x:c>
      <x:c r="U96" s="33" t="str">
        <x:f>IF(NOT(ISNUMBER(T96)),"PENDENTE",MAX(0,-T96))</x:f>
        <x:v>PENDENTE</x:v>
      </x:c>
    </x:row>
    <x:row r="97" ht="24" customHeight="1">
      <x:c r="A97" s="23" t="n">
        <x:v>93</x:v>
      </x:c>
      <x:c r="B97" s="32" t="str">
        <x:f>IF('Premissas mensais'!B4="","",EDATE('Premissas mensais'!$B$4,A97-1))</x:f>
      </x:c>
      <x:c r="C97" s="29"/>
      <x:c r="D97" s="33" t="str">
        <x:f>IF(OR(NOT(ISNUMBER(C97)),NOT(ISNUMBER('Premissas mensais'!$B$17))),"PENDENTE",C97*'Premissas mensais'!$B$17)</x:f>
        <x:v>PENDENTE</x:v>
      </x:c>
      <x:c r="E97" s="35"/>
      <x:c r="F97" s="35"/>
      <x:c r="G97" s="35"/>
      <x:c r="H97" s="35"/>
      <x:c r="I97" s="33" t="str">
        <x:f>IF(OR(NOT(ISNUMBER(D97)),NOT(ISNUMBER('Premissas mensais'!$B$13))),"PENDENTE",D97*'Premissas mensais'!$B$13)</x:f>
        <x:v>PENDENTE</x:v>
      </x:c>
      <x:c r="J97" s="33" t="str">
        <x:f>IF(OR('Premissas mensais'!$B$24="PENDENTE",COUNT(D5:D96)&lt;&gt;A97-1),"PENDENTE",SUMIFS($D$5:D96,$A$5:A96,"&gt;="&amp;MAX(1,A97-'Premissas mensais'!$B$14))*(1-'Premissas mensais'!$B$13)/'Premissas mensais'!$B$14)</x:f>
        <x:v>PENDENTE</x:v>
      </x:c>
      <x:c r="K97" s="33" t="str">
        <x:f>IF(NOT(ISNUMBER(J97)),"PENDENTE",J97*'Premissas mensais'!$B$15)</x:f>
        <x:v>PENDENTE</x:v>
      </x:c>
      <x:c r="L97" s="35"/>
      <x:c r="M97" s="33" t="str">
        <x:f>IF(OR(COUNT(I97:L97)&lt;&gt;4,L97&lt;0),"PENDENTE",I97+J97-K97+L97)</x:f>
        <x:v>PENDENTE</x:v>
      </x:c>
      <x:c r="N97" s="33" t="str">
        <x:f>IF('Premissas mensais'!$B$24="PENDENTE","PENDENTE",IF(A97='Premissas mensais'!$B$10,'Premissas mensais'!$B$22*'Premissas mensais'!$B$8,0)+IF(AND(A97&gt;='Premissas mensais'!$B$11,A97&lt;'Premissas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7" s="33" t="str">
        <x:f>IF(OR(COUNT(E97:H97)&lt;&gt;4,NOT(ISNUMBER(M97)),NOT(ISNUMBER(N97))),"PENDENTE",M97-N97-SUM(E97:H97))</x:f>
        <x:v>PENDENTE</x:v>
      </x:c>
      <x:c r="P97" s="35"/>
      <x:c r="Q97" s="23"/>
      <x:c r="R97" s="33" t="str">
        <x:f>IF(OR(COUNT(D5:D97)&lt;&gt;A97,COUNT(M5:M97)&lt;&gt;A97),"PENDENTE",SUM(D5:D97)-SUM(M5:M97))</x:f>
        <x:v>PENDENTE</x:v>
      </x:c>
      <x:c r="S97" s="33" t="str">
        <x:f>IF(OR(COUNT(K5:K97)&lt;&gt;A97,COUNT(L5:L97)&lt;&gt;A97),"PENDENTE",SUM(K5:K97)-SUM(L5:L97))</x:f>
        <x:v>PENDENTE</x:v>
      </x:c>
      <x:c r="T97" s="33" t="str">
        <x:f>IF(COUNT(O5:O97)&lt;&gt;A97,"PENDENTE",'Premissas mensais'!$B$16+SUM(O5:O97))</x:f>
        <x:v>PENDENTE</x:v>
      </x:c>
      <x:c r="U97" s="33" t="str">
        <x:f>IF(NOT(ISNUMBER(T97)),"PENDENTE",MAX(0,-T97))</x:f>
        <x:v>PENDENTE</x:v>
      </x:c>
    </x:row>
    <x:row r="98" ht="24" customHeight="1">
      <x:c r="A98" s="23" t="n">
        <x:v>94</x:v>
      </x:c>
      <x:c r="B98" s="32" t="str">
        <x:f>IF('Premissas mensais'!B4="","",EDATE('Premissas mensais'!$B$4,A98-1))</x:f>
      </x:c>
      <x:c r="C98" s="29"/>
      <x:c r="D98" s="33" t="str">
        <x:f>IF(OR(NOT(ISNUMBER(C98)),NOT(ISNUMBER('Premissas mensais'!$B$17))),"PENDENTE",C98*'Premissas mensais'!$B$17)</x:f>
        <x:v>PENDENTE</x:v>
      </x:c>
      <x:c r="E98" s="35"/>
      <x:c r="F98" s="35"/>
      <x:c r="G98" s="35"/>
      <x:c r="H98" s="35"/>
      <x:c r="I98" s="33" t="str">
        <x:f>IF(OR(NOT(ISNUMBER(D98)),NOT(ISNUMBER('Premissas mensais'!$B$13))),"PENDENTE",D98*'Premissas mensais'!$B$13)</x:f>
        <x:v>PENDENTE</x:v>
      </x:c>
      <x:c r="J98" s="33" t="str">
        <x:f>IF(OR('Premissas mensais'!$B$24="PENDENTE",COUNT(D5:D97)&lt;&gt;A98-1),"PENDENTE",SUMIFS($D$5:D97,$A$5:A97,"&gt;="&amp;MAX(1,A98-'Premissas mensais'!$B$14))*(1-'Premissas mensais'!$B$13)/'Premissas mensais'!$B$14)</x:f>
        <x:v>PENDENTE</x:v>
      </x:c>
      <x:c r="K98" s="33" t="str">
        <x:f>IF(NOT(ISNUMBER(J98)),"PENDENTE",J98*'Premissas mensais'!$B$15)</x:f>
        <x:v>PENDENTE</x:v>
      </x:c>
      <x:c r="L98" s="35"/>
      <x:c r="M98" s="33" t="str">
        <x:f>IF(OR(COUNT(I98:L98)&lt;&gt;4,L98&lt;0),"PENDENTE",I98+J98-K98+L98)</x:f>
        <x:v>PENDENTE</x:v>
      </x:c>
      <x:c r="N98" s="33" t="str">
        <x:f>IF('Premissas mensais'!$B$24="PENDENTE","PENDENTE",IF(A98='Premissas mensais'!$B$10,'Premissas mensais'!$B$22*'Premissas mensais'!$B$8,0)+IF(AND(A98&gt;='Premissas mensais'!$B$11,A98&lt;'Premissas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8" s="33" t="str">
        <x:f>IF(OR(COUNT(E98:H98)&lt;&gt;4,NOT(ISNUMBER(M98)),NOT(ISNUMBER(N98))),"PENDENTE",M98-N98-SUM(E98:H98))</x:f>
        <x:v>PENDENTE</x:v>
      </x:c>
      <x:c r="P98" s="35"/>
      <x:c r="Q98" s="23"/>
      <x:c r="R98" s="33" t="str">
        <x:f>IF(OR(COUNT(D5:D98)&lt;&gt;A98,COUNT(M5:M98)&lt;&gt;A98),"PENDENTE",SUM(D5:D98)-SUM(M5:M98))</x:f>
        <x:v>PENDENTE</x:v>
      </x:c>
      <x:c r="S98" s="33" t="str">
        <x:f>IF(OR(COUNT(K5:K98)&lt;&gt;A98,COUNT(L5:L98)&lt;&gt;A98),"PENDENTE",SUM(K5:K98)-SUM(L5:L98))</x:f>
        <x:v>PENDENTE</x:v>
      </x:c>
      <x:c r="T98" s="33" t="str">
        <x:f>IF(COUNT(O5:O98)&lt;&gt;A98,"PENDENTE",'Premissas mensais'!$B$16+SUM(O5:O98))</x:f>
        <x:v>PENDENTE</x:v>
      </x:c>
      <x:c r="U98" s="33" t="str">
        <x:f>IF(NOT(ISNUMBER(T98)),"PENDENTE",MAX(0,-T98))</x:f>
        <x:v>PENDENTE</x:v>
      </x:c>
    </x:row>
    <x:row r="99" ht="24" customHeight="1">
      <x:c r="A99" s="23" t="n">
        <x:v>95</x:v>
      </x:c>
      <x:c r="B99" s="32" t="str">
        <x:f>IF('Premissas mensais'!B4="","",EDATE('Premissas mensais'!$B$4,A99-1))</x:f>
      </x:c>
      <x:c r="C99" s="29"/>
      <x:c r="D99" s="33" t="str">
        <x:f>IF(OR(NOT(ISNUMBER(C99)),NOT(ISNUMBER('Premissas mensais'!$B$17))),"PENDENTE",C99*'Premissas mensais'!$B$17)</x:f>
        <x:v>PENDENTE</x:v>
      </x:c>
      <x:c r="E99" s="35"/>
      <x:c r="F99" s="35"/>
      <x:c r="G99" s="35"/>
      <x:c r="H99" s="35"/>
      <x:c r="I99" s="33" t="str">
        <x:f>IF(OR(NOT(ISNUMBER(D99)),NOT(ISNUMBER('Premissas mensais'!$B$13))),"PENDENTE",D99*'Premissas mensais'!$B$13)</x:f>
        <x:v>PENDENTE</x:v>
      </x:c>
      <x:c r="J99" s="33" t="str">
        <x:f>IF(OR('Premissas mensais'!$B$24="PENDENTE",COUNT(D5:D98)&lt;&gt;A99-1),"PENDENTE",SUMIFS($D$5:D98,$A$5:A98,"&gt;="&amp;MAX(1,A99-'Premissas mensais'!$B$14))*(1-'Premissas mensais'!$B$13)/'Premissas mensais'!$B$14)</x:f>
        <x:v>PENDENTE</x:v>
      </x:c>
      <x:c r="K99" s="33" t="str">
        <x:f>IF(NOT(ISNUMBER(J99)),"PENDENTE",J99*'Premissas mensais'!$B$15)</x:f>
        <x:v>PENDENTE</x:v>
      </x:c>
      <x:c r="L99" s="35"/>
      <x:c r="M99" s="33" t="str">
        <x:f>IF(OR(COUNT(I99:L99)&lt;&gt;4,L99&lt;0),"PENDENTE",I99+J99-K99+L99)</x:f>
        <x:v>PENDENTE</x:v>
      </x:c>
      <x:c r="N99" s="33" t="str">
        <x:f>IF('Premissas mensais'!$B$24="PENDENTE","PENDENTE",IF(A99='Premissas mensais'!$B$10,'Premissas mensais'!$B$22*'Premissas mensais'!$B$8,0)+IF(AND(A99&gt;='Premissas mensais'!$B$11,A99&lt;'Premissas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99" s="33" t="str">
        <x:f>IF(OR(COUNT(E99:H99)&lt;&gt;4,NOT(ISNUMBER(M99)),NOT(ISNUMBER(N99))),"PENDENTE",M99-N99-SUM(E99:H99))</x:f>
        <x:v>PENDENTE</x:v>
      </x:c>
      <x:c r="P99" s="35"/>
      <x:c r="Q99" s="23"/>
      <x:c r="R99" s="33" t="str">
        <x:f>IF(OR(COUNT(D5:D99)&lt;&gt;A99,COUNT(M5:M99)&lt;&gt;A99),"PENDENTE",SUM(D5:D99)-SUM(M5:M99))</x:f>
        <x:v>PENDENTE</x:v>
      </x:c>
      <x:c r="S99" s="33" t="str">
        <x:f>IF(OR(COUNT(K5:K99)&lt;&gt;A99,COUNT(L5:L99)&lt;&gt;A99),"PENDENTE",SUM(K5:K99)-SUM(L5:L99))</x:f>
        <x:v>PENDENTE</x:v>
      </x:c>
      <x:c r="T99" s="33" t="str">
        <x:f>IF(COUNT(O5:O99)&lt;&gt;A99,"PENDENTE",'Premissas mensais'!$B$16+SUM(O5:O99))</x:f>
        <x:v>PENDENTE</x:v>
      </x:c>
      <x:c r="U99" s="33" t="str">
        <x:f>IF(NOT(ISNUMBER(T99)),"PENDENTE",MAX(0,-T99))</x:f>
        <x:v>PENDENTE</x:v>
      </x:c>
    </x:row>
    <x:row r="100" ht="24" customHeight="1">
      <x:c r="A100" s="23" t="n">
        <x:v>96</x:v>
      </x:c>
      <x:c r="B100" s="32" t="str">
        <x:f>IF('Premissas mensais'!B4="","",EDATE('Premissas mensais'!$B$4,A100-1))</x:f>
      </x:c>
      <x:c r="C100" s="29"/>
      <x:c r="D100" s="33" t="str">
        <x:f>IF(OR(NOT(ISNUMBER(C100)),NOT(ISNUMBER('Premissas mensais'!$B$17))),"PENDENTE",C100*'Premissas mensais'!$B$17)</x:f>
        <x:v>PENDENTE</x:v>
      </x:c>
      <x:c r="E100" s="35"/>
      <x:c r="F100" s="35"/>
      <x:c r="G100" s="35"/>
      <x:c r="H100" s="35"/>
      <x:c r="I100" s="33" t="str">
        <x:f>IF(OR(NOT(ISNUMBER(D100)),NOT(ISNUMBER('Premissas mensais'!$B$13))),"PENDENTE",D100*'Premissas mensais'!$B$13)</x:f>
        <x:v>PENDENTE</x:v>
      </x:c>
      <x:c r="J100" s="33" t="str">
        <x:f>IF(OR('Premissas mensais'!$B$24="PENDENTE",COUNT(D5:D99)&lt;&gt;A100-1),"PENDENTE",SUMIFS($D$5:D99,$A$5:A99,"&gt;="&amp;MAX(1,A100-'Premissas mensais'!$B$14))*(1-'Premissas mensais'!$B$13)/'Premissas mensais'!$B$14)</x:f>
        <x:v>PENDENTE</x:v>
      </x:c>
      <x:c r="K100" s="33" t="str">
        <x:f>IF(NOT(ISNUMBER(J100)),"PENDENTE",J100*'Premissas mensais'!$B$15)</x:f>
        <x:v>PENDENTE</x:v>
      </x:c>
      <x:c r="L100" s="35"/>
      <x:c r="M100" s="33" t="str">
        <x:f>IF(OR(COUNT(I100:L100)&lt;&gt;4,L100&lt;0),"PENDENTE",I100+J100-K100+L100)</x:f>
        <x:v>PENDENTE</x:v>
      </x:c>
      <x:c r="N100" s="33" t="str">
        <x:f>IF('Premissas mensais'!$B$24="PENDENTE","PENDENTE",IF(A100='Premissas mensais'!$B$10,'Premissas mensais'!$B$22*'Premissas mensais'!$B$8,0)+IF(AND(A100&gt;='Premissas mensais'!$B$11,A100&lt;'Premissas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0" s="33" t="str">
        <x:f>IF(OR(COUNT(E100:H100)&lt;&gt;4,NOT(ISNUMBER(M100)),NOT(ISNUMBER(N100))),"PENDENTE",M100-N100-SUM(E100:H100))</x:f>
        <x:v>PENDENTE</x:v>
      </x:c>
      <x:c r="P100" s="35"/>
      <x:c r="Q100" s="23"/>
      <x:c r="R100" s="33" t="str">
        <x:f>IF(OR(COUNT(D5:D100)&lt;&gt;A100,COUNT(M5:M100)&lt;&gt;A100),"PENDENTE",SUM(D5:D100)-SUM(M5:M100))</x:f>
        <x:v>PENDENTE</x:v>
      </x:c>
      <x:c r="S100" s="33" t="str">
        <x:f>IF(OR(COUNT(K5:K100)&lt;&gt;A100,COUNT(L5:L100)&lt;&gt;A100),"PENDENTE",SUM(K5:K100)-SUM(L5:L100))</x:f>
        <x:v>PENDENTE</x:v>
      </x:c>
      <x:c r="T100" s="33" t="str">
        <x:f>IF(COUNT(O5:O100)&lt;&gt;A100,"PENDENTE",'Premissas mensais'!$B$16+SUM(O5:O100))</x:f>
        <x:v>PENDENTE</x:v>
      </x:c>
      <x:c r="U100" s="33" t="str">
        <x:f>IF(NOT(ISNUMBER(T100)),"PENDENTE",MAX(0,-T100))</x:f>
        <x:v>PENDENTE</x:v>
      </x:c>
    </x:row>
    <x:row r="101" ht="24" customHeight="1">
      <x:c r="A101" s="23" t="n">
        <x:v>97</x:v>
      </x:c>
      <x:c r="B101" s="32" t="str">
        <x:f>IF('Premissas mensais'!B4="","",EDATE('Premissas mensais'!$B$4,A101-1))</x:f>
      </x:c>
      <x:c r="C101" s="29"/>
      <x:c r="D101" s="33" t="str">
        <x:f>IF(OR(NOT(ISNUMBER(C101)),NOT(ISNUMBER('Premissas mensais'!$B$17))),"PENDENTE",C101*'Premissas mensais'!$B$17)</x:f>
        <x:v>PENDENTE</x:v>
      </x:c>
      <x:c r="E101" s="35"/>
      <x:c r="F101" s="35"/>
      <x:c r="G101" s="35"/>
      <x:c r="H101" s="35"/>
      <x:c r="I101" s="33" t="str">
        <x:f>IF(OR(NOT(ISNUMBER(D101)),NOT(ISNUMBER('Premissas mensais'!$B$13))),"PENDENTE",D101*'Premissas mensais'!$B$13)</x:f>
        <x:v>PENDENTE</x:v>
      </x:c>
      <x:c r="J101" s="33" t="str">
        <x:f>IF(OR('Premissas mensais'!$B$24="PENDENTE",COUNT(D5:D100)&lt;&gt;A101-1),"PENDENTE",SUMIFS($D$5:D100,$A$5:A100,"&gt;="&amp;MAX(1,A101-'Premissas mensais'!$B$14))*(1-'Premissas mensais'!$B$13)/'Premissas mensais'!$B$14)</x:f>
        <x:v>PENDENTE</x:v>
      </x:c>
      <x:c r="K101" s="33" t="str">
        <x:f>IF(NOT(ISNUMBER(J101)),"PENDENTE",J101*'Premissas mensais'!$B$15)</x:f>
        <x:v>PENDENTE</x:v>
      </x:c>
      <x:c r="L101" s="35"/>
      <x:c r="M101" s="33" t="str">
        <x:f>IF(OR(COUNT(I101:L101)&lt;&gt;4,L101&lt;0),"PENDENTE",I101+J101-K101+L101)</x:f>
        <x:v>PENDENTE</x:v>
      </x:c>
      <x:c r="N101" s="33" t="str">
        <x:f>IF('Premissas mensais'!$B$24="PENDENTE","PENDENTE",IF(A101='Premissas mensais'!$B$10,'Premissas mensais'!$B$22*'Premissas mensais'!$B$8,0)+IF(AND(A101&gt;='Premissas mensais'!$B$11,A101&lt;'Premissas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1" s="33" t="str">
        <x:f>IF(OR(COUNT(E101:H101)&lt;&gt;4,NOT(ISNUMBER(M101)),NOT(ISNUMBER(N101))),"PENDENTE",M101-N101-SUM(E101:H101))</x:f>
        <x:v>PENDENTE</x:v>
      </x:c>
      <x:c r="P101" s="35"/>
      <x:c r="Q101" s="23"/>
      <x:c r="R101" s="33" t="str">
        <x:f>IF(OR(COUNT(D5:D101)&lt;&gt;A101,COUNT(M5:M101)&lt;&gt;A101),"PENDENTE",SUM(D5:D101)-SUM(M5:M101))</x:f>
        <x:v>PENDENTE</x:v>
      </x:c>
      <x:c r="S101" s="33" t="str">
        <x:f>IF(OR(COUNT(K5:K101)&lt;&gt;A101,COUNT(L5:L101)&lt;&gt;A101),"PENDENTE",SUM(K5:K101)-SUM(L5:L101))</x:f>
        <x:v>PENDENTE</x:v>
      </x:c>
      <x:c r="T101" s="33" t="str">
        <x:f>IF(COUNT(O5:O101)&lt;&gt;A101,"PENDENTE",'Premissas mensais'!$B$16+SUM(O5:O101))</x:f>
        <x:v>PENDENTE</x:v>
      </x:c>
      <x:c r="U101" s="33" t="str">
        <x:f>IF(NOT(ISNUMBER(T101)),"PENDENTE",MAX(0,-T101))</x:f>
        <x:v>PENDENTE</x:v>
      </x:c>
    </x:row>
    <x:row r="102" ht="24" customHeight="1">
      <x:c r="A102" s="23" t="n">
        <x:v>98</x:v>
      </x:c>
      <x:c r="B102" s="32" t="str">
        <x:f>IF('Premissas mensais'!B4="","",EDATE('Premissas mensais'!$B$4,A102-1))</x:f>
      </x:c>
      <x:c r="C102" s="29"/>
      <x:c r="D102" s="33" t="str">
        <x:f>IF(OR(NOT(ISNUMBER(C102)),NOT(ISNUMBER('Premissas mensais'!$B$17))),"PENDENTE",C102*'Premissas mensais'!$B$17)</x:f>
        <x:v>PENDENTE</x:v>
      </x:c>
      <x:c r="E102" s="35"/>
      <x:c r="F102" s="35"/>
      <x:c r="G102" s="35"/>
      <x:c r="H102" s="35"/>
      <x:c r="I102" s="33" t="str">
        <x:f>IF(OR(NOT(ISNUMBER(D102)),NOT(ISNUMBER('Premissas mensais'!$B$13))),"PENDENTE",D102*'Premissas mensais'!$B$13)</x:f>
        <x:v>PENDENTE</x:v>
      </x:c>
      <x:c r="J102" s="33" t="str">
        <x:f>IF(OR('Premissas mensais'!$B$24="PENDENTE",COUNT(D5:D101)&lt;&gt;A102-1),"PENDENTE",SUMIFS($D$5:D101,$A$5:A101,"&gt;="&amp;MAX(1,A102-'Premissas mensais'!$B$14))*(1-'Premissas mensais'!$B$13)/'Premissas mensais'!$B$14)</x:f>
        <x:v>PENDENTE</x:v>
      </x:c>
      <x:c r="K102" s="33" t="str">
        <x:f>IF(NOT(ISNUMBER(J102)),"PENDENTE",J102*'Premissas mensais'!$B$15)</x:f>
        <x:v>PENDENTE</x:v>
      </x:c>
      <x:c r="L102" s="35"/>
      <x:c r="M102" s="33" t="str">
        <x:f>IF(OR(COUNT(I102:L102)&lt;&gt;4,L102&lt;0),"PENDENTE",I102+J102-K102+L102)</x:f>
        <x:v>PENDENTE</x:v>
      </x:c>
      <x:c r="N102" s="33" t="str">
        <x:f>IF('Premissas mensais'!$B$24="PENDENTE","PENDENTE",IF(A102='Premissas mensais'!$B$10,'Premissas mensais'!$B$22*'Premissas mensais'!$B$8,0)+IF(AND(A102&gt;='Premissas mensais'!$B$11,A102&lt;'Premissas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2" s="33" t="str">
        <x:f>IF(OR(COUNT(E102:H102)&lt;&gt;4,NOT(ISNUMBER(M102)),NOT(ISNUMBER(N102))),"PENDENTE",M102-N102-SUM(E102:H102))</x:f>
        <x:v>PENDENTE</x:v>
      </x:c>
      <x:c r="P102" s="35"/>
      <x:c r="Q102" s="23"/>
      <x:c r="R102" s="33" t="str">
        <x:f>IF(OR(COUNT(D5:D102)&lt;&gt;A102,COUNT(M5:M102)&lt;&gt;A102),"PENDENTE",SUM(D5:D102)-SUM(M5:M102))</x:f>
        <x:v>PENDENTE</x:v>
      </x:c>
      <x:c r="S102" s="33" t="str">
        <x:f>IF(OR(COUNT(K5:K102)&lt;&gt;A102,COUNT(L5:L102)&lt;&gt;A102),"PENDENTE",SUM(K5:K102)-SUM(L5:L102))</x:f>
        <x:v>PENDENTE</x:v>
      </x:c>
      <x:c r="T102" s="33" t="str">
        <x:f>IF(COUNT(O5:O102)&lt;&gt;A102,"PENDENTE",'Premissas mensais'!$B$16+SUM(O5:O102))</x:f>
        <x:v>PENDENTE</x:v>
      </x:c>
      <x:c r="U102" s="33" t="str">
        <x:f>IF(NOT(ISNUMBER(T102)),"PENDENTE",MAX(0,-T102))</x:f>
        <x:v>PENDENTE</x:v>
      </x:c>
    </x:row>
    <x:row r="103" ht="24" customHeight="1">
      <x:c r="A103" s="23" t="n">
        <x:v>99</x:v>
      </x:c>
      <x:c r="B103" s="32" t="str">
        <x:f>IF('Premissas mensais'!B4="","",EDATE('Premissas mensais'!$B$4,A103-1))</x:f>
      </x:c>
      <x:c r="C103" s="29"/>
      <x:c r="D103" s="33" t="str">
        <x:f>IF(OR(NOT(ISNUMBER(C103)),NOT(ISNUMBER('Premissas mensais'!$B$17))),"PENDENTE",C103*'Premissas mensais'!$B$17)</x:f>
        <x:v>PENDENTE</x:v>
      </x:c>
      <x:c r="E103" s="35"/>
      <x:c r="F103" s="35"/>
      <x:c r="G103" s="35"/>
      <x:c r="H103" s="35"/>
      <x:c r="I103" s="33" t="str">
        <x:f>IF(OR(NOT(ISNUMBER(D103)),NOT(ISNUMBER('Premissas mensais'!$B$13))),"PENDENTE",D103*'Premissas mensais'!$B$13)</x:f>
        <x:v>PENDENTE</x:v>
      </x:c>
      <x:c r="J103" s="33" t="str">
        <x:f>IF(OR('Premissas mensais'!$B$24="PENDENTE",COUNT(D5:D102)&lt;&gt;A103-1),"PENDENTE",SUMIFS($D$5:D102,$A$5:A102,"&gt;="&amp;MAX(1,A103-'Premissas mensais'!$B$14))*(1-'Premissas mensais'!$B$13)/'Premissas mensais'!$B$14)</x:f>
        <x:v>PENDENTE</x:v>
      </x:c>
      <x:c r="K103" s="33" t="str">
        <x:f>IF(NOT(ISNUMBER(J103)),"PENDENTE",J103*'Premissas mensais'!$B$15)</x:f>
        <x:v>PENDENTE</x:v>
      </x:c>
      <x:c r="L103" s="35"/>
      <x:c r="M103" s="33" t="str">
        <x:f>IF(OR(COUNT(I103:L103)&lt;&gt;4,L103&lt;0),"PENDENTE",I103+J103-K103+L103)</x:f>
        <x:v>PENDENTE</x:v>
      </x:c>
      <x:c r="N103" s="33" t="str">
        <x:f>IF('Premissas mensais'!$B$24="PENDENTE","PENDENTE",IF(A103='Premissas mensais'!$B$10,'Premissas mensais'!$B$22*'Premissas mensais'!$B$8,0)+IF(AND(A103&gt;='Premissas mensais'!$B$11,A103&lt;'Premissas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3" s="33" t="str">
        <x:f>IF(OR(COUNT(E103:H103)&lt;&gt;4,NOT(ISNUMBER(M103)),NOT(ISNUMBER(N103))),"PENDENTE",M103-N103-SUM(E103:H103))</x:f>
        <x:v>PENDENTE</x:v>
      </x:c>
      <x:c r="P103" s="35"/>
      <x:c r="Q103" s="23"/>
      <x:c r="R103" s="33" t="str">
        <x:f>IF(OR(COUNT(D5:D103)&lt;&gt;A103,COUNT(M5:M103)&lt;&gt;A103),"PENDENTE",SUM(D5:D103)-SUM(M5:M103))</x:f>
        <x:v>PENDENTE</x:v>
      </x:c>
      <x:c r="S103" s="33" t="str">
        <x:f>IF(OR(COUNT(K5:K103)&lt;&gt;A103,COUNT(L5:L103)&lt;&gt;A103),"PENDENTE",SUM(K5:K103)-SUM(L5:L103))</x:f>
        <x:v>PENDENTE</x:v>
      </x:c>
      <x:c r="T103" s="33" t="str">
        <x:f>IF(COUNT(O5:O103)&lt;&gt;A103,"PENDENTE",'Premissas mensais'!$B$16+SUM(O5:O103))</x:f>
        <x:v>PENDENTE</x:v>
      </x:c>
      <x:c r="U103" s="33" t="str">
        <x:f>IF(NOT(ISNUMBER(T103)),"PENDENTE",MAX(0,-T103))</x:f>
        <x:v>PENDENTE</x:v>
      </x:c>
    </x:row>
    <x:row r="104" ht="24" customHeight="1">
      <x:c r="A104" s="23" t="n">
        <x:v>100</x:v>
      </x:c>
      <x:c r="B104" s="32" t="str">
        <x:f>IF('Premissas mensais'!B4="","",EDATE('Premissas mensais'!$B$4,A104-1))</x:f>
      </x:c>
      <x:c r="C104" s="29"/>
      <x:c r="D104" s="33" t="str">
        <x:f>IF(OR(NOT(ISNUMBER(C104)),NOT(ISNUMBER('Premissas mensais'!$B$17))),"PENDENTE",C104*'Premissas mensais'!$B$17)</x:f>
        <x:v>PENDENTE</x:v>
      </x:c>
      <x:c r="E104" s="35"/>
      <x:c r="F104" s="35"/>
      <x:c r="G104" s="35"/>
      <x:c r="H104" s="35"/>
      <x:c r="I104" s="33" t="str">
        <x:f>IF(OR(NOT(ISNUMBER(D104)),NOT(ISNUMBER('Premissas mensais'!$B$13))),"PENDENTE",D104*'Premissas mensais'!$B$13)</x:f>
        <x:v>PENDENTE</x:v>
      </x:c>
      <x:c r="J104" s="33" t="str">
        <x:f>IF(OR('Premissas mensais'!$B$24="PENDENTE",COUNT(D5:D103)&lt;&gt;A104-1),"PENDENTE",SUMIFS($D$5:D103,$A$5:A103,"&gt;="&amp;MAX(1,A104-'Premissas mensais'!$B$14))*(1-'Premissas mensais'!$B$13)/'Premissas mensais'!$B$14)</x:f>
        <x:v>PENDENTE</x:v>
      </x:c>
      <x:c r="K104" s="33" t="str">
        <x:f>IF(NOT(ISNUMBER(J104)),"PENDENTE",J104*'Premissas mensais'!$B$15)</x:f>
        <x:v>PENDENTE</x:v>
      </x:c>
      <x:c r="L104" s="35"/>
      <x:c r="M104" s="33" t="str">
        <x:f>IF(OR(COUNT(I104:L104)&lt;&gt;4,L104&lt;0),"PENDENTE",I104+J104-K104+L104)</x:f>
        <x:v>PENDENTE</x:v>
      </x:c>
      <x:c r="N104" s="33" t="str">
        <x:f>IF('Premissas mensais'!$B$24="PENDENTE","PENDENTE",IF(A104='Premissas mensais'!$B$10,'Premissas mensais'!$B$22*'Premissas mensais'!$B$8,0)+IF(AND(A104&gt;='Premissas mensais'!$B$11,A104&lt;'Premissas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4" s="33" t="str">
        <x:f>IF(OR(COUNT(E104:H104)&lt;&gt;4,NOT(ISNUMBER(M104)),NOT(ISNUMBER(N104))),"PENDENTE",M104-N104-SUM(E104:H104))</x:f>
        <x:v>PENDENTE</x:v>
      </x:c>
      <x:c r="P104" s="35"/>
      <x:c r="Q104" s="23"/>
      <x:c r="R104" s="33" t="str">
        <x:f>IF(OR(COUNT(D5:D104)&lt;&gt;A104,COUNT(M5:M104)&lt;&gt;A104),"PENDENTE",SUM(D5:D104)-SUM(M5:M104))</x:f>
        <x:v>PENDENTE</x:v>
      </x:c>
      <x:c r="S104" s="33" t="str">
        <x:f>IF(OR(COUNT(K5:K104)&lt;&gt;A104,COUNT(L5:L104)&lt;&gt;A104),"PENDENTE",SUM(K5:K104)-SUM(L5:L104))</x:f>
        <x:v>PENDENTE</x:v>
      </x:c>
      <x:c r="T104" s="33" t="str">
        <x:f>IF(COUNT(O5:O104)&lt;&gt;A104,"PENDENTE",'Premissas mensais'!$B$16+SUM(O5:O104))</x:f>
        <x:v>PENDENTE</x:v>
      </x:c>
      <x:c r="U104" s="33" t="str">
        <x:f>IF(NOT(ISNUMBER(T104)),"PENDENTE",MAX(0,-T104))</x:f>
        <x:v>PENDENTE</x:v>
      </x:c>
    </x:row>
    <x:row r="105" ht="24" customHeight="1">
      <x:c r="A105" s="23" t="n">
        <x:v>101</x:v>
      </x:c>
      <x:c r="B105" s="32" t="str">
        <x:f>IF('Premissas mensais'!B4="","",EDATE('Premissas mensais'!$B$4,A105-1))</x:f>
      </x:c>
      <x:c r="C105" s="29"/>
      <x:c r="D105" s="33" t="str">
        <x:f>IF(OR(NOT(ISNUMBER(C105)),NOT(ISNUMBER('Premissas mensais'!$B$17))),"PENDENTE",C105*'Premissas mensais'!$B$17)</x:f>
        <x:v>PENDENTE</x:v>
      </x:c>
      <x:c r="E105" s="35"/>
      <x:c r="F105" s="35"/>
      <x:c r="G105" s="35"/>
      <x:c r="H105" s="35"/>
      <x:c r="I105" s="33" t="str">
        <x:f>IF(OR(NOT(ISNUMBER(D105)),NOT(ISNUMBER('Premissas mensais'!$B$13))),"PENDENTE",D105*'Premissas mensais'!$B$13)</x:f>
        <x:v>PENDENTE</x:v>
      </x:c>
      <x:c r="J105" s="33" t="str">
        <x:f>IF(OR('Premissas mensais'!$B$24="PENDENTE",COUNT(D5:D104)&lt;&gt;A105-1),"PENDENTE",SUMIFS($D$5:D104,$A$5:A104,"&gt;="&amp;MAX(1,A105-'Premissas mensais'!$B$14))*(1-'Premissas mensais'!$B$13)/'Premissas mensais'!$B$14)</x:f>
        <x:v>PENDENTE</x:v>
      </x:c>
      <x:c r="K105" s="33" t="str">
        <x:f>IF(NOT(ISNUMBER(J105)),"PENDENTE",J105*'Premissas mensais'!$B$15)</x:f>
        <x:v>PENDENTE</x:v>
      </x:c>
      <x:c r="L105" s="35"/>
      <x:c r="M105" s="33" t="str">
        <x:f>IF(OR(COUNT(I105:L105)&lt;&gt;4,L105&lt;0),"PENDENTE",I105+J105-K105+L105)</x:f>
        <x:v>PENDENTE</x:v>
      </x:c>
      <x:c r="N105" s="33" t="str">
        <x:f>IF('Premissas mensais'!$B$24="PENDENTE","PENDENTE",IF(A105='Premissas mensais'!$B$10,'Premissas mensais'!$B$22*'Premissas mensais'!$B$8,0)+IF(AND(A105&gt;='Premissas mensais'!$B$11,A105&lt;'Premissas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5" s="33" t="str">
        <x:f>IF(OR(COUNT(E105:H105)&lt;&gt;4,NOT(ISNUMBER(M105)),NOT(ISNUMBER(N105))),"PENDENTE",M105-N105-SUM(E105:H105))</x:f>
        <x:v>PENDENTE</x:v>
      </x:c>
      <x:c r="P105" s="35"/>
      <x:c r="Q105" s="23"/>
      <x:c r="R105" s="33" t="str">
        <x:f>IF(OR(COUNT(D5:D105)&lt;&gt;A105,COUNT(M5:M105)&lt;&gt;A105),"PENDENTE",SUM(D5:D105)-SUM(M5:M105))</x:f>
        <x:v>PENDENTE</x:v>
      </x:c>
      <x:c r="S105" s="33" t="str">
        <x:f>IF(OR(COUNT(K5:K105)&lt;&gt;A105,COUNT(L5:L105)&lt;&gt;A105),"PENDENTE",SUM(K5:K105)-SUM(L5:L105))</x:f>
        <x:v>PENDENTE</x:v>
      </x:c>
      <x:c r="T105" s="33" t="str">
        <x:f>IF(COUNT(O5:O105)&lt;&gt;A105,"PENDENTE",'Premissas mensais'!$B$16+SUM(O5:O105))</x:f>
        <x:v>PENDENTE</x:v>
      </x:c>
      <x:c r="U105" s="33" t="str">
        <x:f>IF(NOT(ISNUMBER(T105)),"PENDENTE",MAX(0,-T105))</x:f>
        <x:v>PENDENTE</x:v>
      </x:c>
    </x:row>
    <x:row r="106" ht="24" customHeight="1">
      <x:c r="A106" s="23" t="n">
        <x:v>102</x:v>
      </x:c>
      <x:c r="B106" s="32" t="str">
        <x:f>IF('Premissas mensais'!B4="","",EDATE('Premissas mensais'!$B$4,A106-1))</x:f>
      </x:c>
      <x:c r="C106" s="29"/>
      <x:c r="D106" s="33" t="str">
        <x:f>IF(OR(NOT(ISNUMBER(C106)),NOT(ISNUMBER('Premissas mensais'!$B$17))),"PENDENTE",C106*'Premissas mensais'!$B$17)</x:f>
        <x:v>PENDENTE</x:v>
      </x:c>
      <x:c r="E106" s="35"/>
      <x:c r="F106" s="35"/>
      <x:c r="G106" s="35"/>
      <x:c r="H106" s="35"/>
      <x:c r="I106" s="33" t="str">
        <x:f>IF(OR(NOT(ISNUMBER(D106)),NOT(ISNUMBER('Premissas mensais'!$B$13))),"PENDENTE",D106*'Premissas mensais'!$B$13)</x:f>
        <x:v>PENDENTE</x:v>
      </x:c>
      <x:c r="J106" s="33" t="str">
        <x:f>IF(OR('Premissas mensais'!$B$24="PENDENTE",COUNT(D5:D105)&lt;&gt;A106-1),"PENDENTE",SUMIFS($D$5:D105,$A$5:A105,"&gt;="&amp;MAX(1,A106-'Premissas mensais'!$B$14))*(1-'Premissas mensais'!$B$13)/'Premissas mensais'!$B$14)</x:f>
        <x:v>PENDENTE</x:v>
      </x:c>
      <x:c r="K106" s="33" t="str">
        <x:f>IF(NOT(ISNUMBER(J106)),"PENDENTE",J106*'Premissas mensais'!$B$15)</x:f>
        <x:v>PENDENTE</x:v>
      </x:c>
      <x:c r="L106" s="35"/>
      <x:c r="M106" s="33" t="str">
        <x:f>IF(OR(COUNT(I106:L106)&lt;&gt;4,L106&lt;0),"PENDENTE",I106+J106-K106+L106)</x:f>
        <x:v>PENDENTE</x:v>
      </x:c>
      <x:c r="N106" s="33" t="str">
        <x:f>IF('Premissas mensais'!$B$24="PENDENTE","PENDENTE",IF(A106='Premissas mensais'!$B$10,'Premissas mensais'!$B$22*'Premissas mensais'!$B$8,0)+IF(AND(A106&gt;='Premissas mensais'!$B$11,A106&lt;'Premissas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6" s="33" t="str">
        <x:f>IF(OR(COUNT(E106:H106)&lt;&gt;4,NOT(ISNUMBER(M106)),NOT(ISNUMBER(N106))),"PENDENTE",M106-N106-SUM(E106:H106))</x:f>
        <x:v>PENDENTE</x:v>
      </x:c>
      <x:c r="P106" s="35"/>
      <x:c r="Q106" s="23"/>
      <x:c r="R106" s="33" t="str">
        <x:f>IF(OR(COUNT(D5:D106)&lt;&gt;A106,COUNT(M5:M106)&lt;&gt;A106),"PENDENTE",SUM(D5:D106)-SUM(M5:M106))</x:f>
        <x:v>PENDENTE</x:v>
      </x:c>
      <x:c r="S106" s="33" t="str">
        <x:f>IF(OR(COUNT(K5:K106)&lt;&gt;A106,COUNT(L5:L106)&lt;&gt;A106),"PENDENTE",SUM(K5:K106)-SUM(L5:L106))</x:f>
        <x:v>PENDENTE</x:v>
      </x:c>
      <x:c r="T106" s="33" t="str">
        <x:f>IF(COUNT(O5:O106)&lt;&gt;A106,"PENDENTE",'Premissas mensais'!$B$16+SUM(O5:O106))</x:f>
        <x:v>PENDENTE</x:v>
      </x:c>
      <x:c r="U106" s="33" t="str">
        <x:f>IF(NOT(ISNUMBER(T106)),"PENDENTE",MAX(0,-T106))</x:f>
        <x:v>PENDENTE</x:v>
      </x:c>
    </x:row>
    <x:row r="107" ht="24" customHeight="1">
      <x:c r="A107" s="23" t="n">
        <x:v>103</x:v>
      </x:c>
      <x:c r="B107" s="32" t="str">
        <x:f>IF('Premissas mensais'!B4="","",EDATE('Premissas mensais'!$B$4,A107-1))</x:f>
      </x:c>
      <x:c r="C107" s="29"/>
      <x:c r="D107" s="33" t="str">
        <x:f>IF(OR(NOT(ISNUMBER(C107)),NOT(ISNUMBER('Premissas mensais'!$B$17))),"PENDENTE",C107*'Premissas mensais'!$B$17)</x:f>
        <x:v>PENDENTE</x:v>
      </x:c>
      <x:c r="E107" s="35"/>
      <x:c r="F107" s="35"/>
      <x:c r="G107" s="35"/>
      <x:c r="H107" s="35"/>
      <x:c r="I107" s="33" t="str">
        <x:f>IF(OR(NOT(ISNUMBER(D107)),NOT(ISNUMBER('Premissas mensais'!$B$13))),"PENDENTE",D107*'Premissas mensais'!$B$13)</x:f>
        <x:v>PENDENTE</x:v>
      </x:c>
      <x:c r="J107" s="33" t="str">
        <x:f>IF(OR('Premissas mensais'!$B$24="PENDENTE",COUNT(D5:D106)&lt;&gt;A107-1),"PENDENTE",SUMIFS($D$5:D106,$A$5:A106,"&gt;="&amp;MAX(1,A107-'Premissas mensais'!$B$14))*(1-'Premissas mensais'!$B$13)/'Premissas mensais'!$B$14)</x:f>
        <x:v>PENDENTE</x:v>
      </x:c>
      <x:c r="K107" s="33" t="str">
        <x:f>IF(NOT(ISNUMBER(J107)),"PENDENTE",J107*'Premissas mensais'!$B$15)</x:f>
        <x:v>PENDENTE</x:v>
      </x:c>
      <x:c r="L107" s="35"/>
      <x:c r="M107" s="33" t="str">
        <x:f>IF(OR(COUNT(I107:L107)&lt;&gt;4,L107&lt;0),"PENDENTE",I107+J107-K107+L107)</x:f>
        <x:v>PENDENTE</x:v>
      </x:c>
      <x:c r="N107" s="33" t="str">
        <x:f>IF('Premissas mensais'!$B$24="PENDENTE","PENDENTE",IF(A107='Premissas mensais'!$B$10,'Premissas mensais'!$B$22*'Premissas mensais'!$B$8,0)+IF(AND(A107&gt;='Premissas mensais'!$B$11,A107&lt;'Premissas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7" s="33" t="str">
        <x:f>IF(OR(COUNT(E107:H107)&lt;&gt;4,NOT(ISNUMBER(M107)),NOT(ISNUMBER(N107))),"PENDENTE",M107-N107-SUM(E107:H107))</x:f>
        <x:v>PENDENTE</x:v>
      </x:c>
      <x:c r="P107" s="35"/>
      <x:c r="Q107" s="23"/>
      <x:c r="R107" s="33" t="str">
        <x:f>IF(OR(COUNT(D5:D107)&lt;&gt;A107,COUNT(M5:M107)&lt;&gt;A107),"PENDENTE",SUM(D5:D107)-SUM(M5:M107))</x:f>
        <x:v>PENDENTE</x:v>
      </x:c>
      <x:c r="S107" s="33" t="str">
        <x:f>IF(OR(COUNT(K5:K107)&lt;&gt;A107,COUNT(L5:L107)&lt;&gt;A107),"PENDENTE",SUM(K5:K107)-SUM(L5:L107))</x:f>
        <x:v>PENDENTE</x:v>
      </x:c>
      <x:c r="T107" s="33" t="str">
        <x:f>IF(COUNT(O5:O107)&lt;&gt;A107,"PENDENTE",'Premissas mensais'!$B$16+SUM(O5:O107))</x:f>
        <x:v>PENDENTE</x:v>
      </x:c>
      <x:c r="U107" s="33" t="str">
        <x:f>IF(NOT(ISNUMBER(T107)),"PENDENTE",MAX(0,-T107))</x:f>
        <x:v>PENDENTE</x:v>
      </x:c>
    </x:row>
    <x:row r="108" ht="24" customHeight="1">
      <x:c r="A108" s="23" t="n">
        <x:v>104</x:v>
      </x:c>
      <x:c r="B108" s="32" t="str">
        <x:f>IF('Premissas mensais'!B4="","",EDATE('Premissas mensais'!$B$4,A108-1))</x:f>
      </x:c>
      <x:c r="C108" s="29"/>
      <x:c r="D108" s="33" t="str">
        <x:f>IF(OR(NOT(ISNUMBER(C108)),NOT(ISNUMBER('Premissas mensais'!$B$17))),"PENDENTE",C108*'Premissas mensais'!$B$17)</x:f>
        <x:v>PENDENTE</x:v>
      </x:c>
      <x:c r="E108" s="35"/>
      <x:c r="F108" s="35"/>
      <x:c r="G108" s="35"/>
      <x:c r="H108" s="35"/>
      <x:c r="I108" s="33" t="str">
        <x:f>IF(OR(NOT(ISNUMBER(D108)),NOT(ISNUMBER('Premissas mensais'!$B$13))),"PENDENTE",D108*'Premissas mensais'!$B$13)</x:f>
        <x:v>PENDENTE</x:v>
      </x:c>
      <x:c r="J108" s="33" t="str">
        <x:f>IF(OR('Premissas mensais'!$B$24="PENDENTE",COUNT(D5:D107)&lt;&gt;A108-1),"PENDENTE",SUMIFS($D$5:D107,$A$5:A107,"&gt;="&amp;MAX(1,A108-'Premissas mensais'!$B$14))*(1-'Premissas mensais'!$B$13)/'Premissas mensais'!$B$14)</x:f>
        <x:v>PENDENTE</x:v>
      </x:c>
      <x:c r="K108" s="33" t="str">
        <x:f>IF(NOT(ISNUMBER(J108)),"PENDENTE",J108*'Premissas mensais'!$B$15)</x:f>
        <x:v>PENDENTE</x:v>
      </x:c>
      <x:c r="L108" s="35"/>
      <x:c r="M108" s="33" t="str">
        <x:f>IF(OR(COUNT(I108:L108)&lt;&gt;4,L108&lt;0),"PENDENTE",I108+J108-K108+L108)</x:f>
        <x:v>PENDENTE</x:v>
      </x:c>
      <x:c r="N108" s="33" t="str">
        <x:f>IF('Premissas mensais'!$B$24="PENDENTE","PENDENTE",IF(A108='Premissas mensais'!$B$10,'Premissas mensais'!$B$22*'Premissas mensais'!$B$8,0)+IF(AND(A108&gt;='Premissas mensais'!$B$11,A108&lt;'Premissas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8" s="33" t="str">
        <x:f>IF(OR(COUNT(E108:H108)&lt;&gt;4,NOT(ISNUMBER(M108)),NOT(ISNUMBER(N108))),"PENDENTE",M108-N108-SUM(E108:H108))</x:f>
        <x:v>PENDENTE</x:v>
      </x:c>
      <x:c r="P108" s="35"/>
      <x:c r="Q108" s="23"/>
      <x:c r="R108" s="33" t="str">
        <x:f>IF(OR(COUNT(D5:D108)&lt;&gt;A108,COUNT(M5:M108)&lt;&gt;A108),"PENDENTE",SUM(D5:D108)-SUM(M5:M108))</x:f>
        <x:v>PENDENTE</x:v>
      </x:c>
      <x:c r="S108" s="33" t="str">
        <x:f>IF(OR(COUNT(K5:K108)&lt;&gt;A108,COUNT(L5:L108)&lt;&gt;A108),"PENDENTE",SUM(K5:K108)-SUM(L5:L108))</x:f>
        <x:v>PENDENTE</x:v>
      </x:c>
      <x:c r="T108" s="33" t="str">
        <x:f>IF(COUNT(O5:O108)&lt;&gt;A108,"PENDENTE",'Premissas mensais'!$B$16+SUM(O5:O108))</x:f>
        <x:v>PENDENTE</x:v>
      </x:c>
      <x:c r="U108" s="33" t="str">
        <x:f>IF(NOT(ISNUMBER(T108)),"PENDENTE",MAX(0,-T108))</x:f>
        <x:v>PENDENTE</x:v>
      </x:c>
    </x:row>
    <x:row r="109" ht="24" customHeight="1">
      <x:c r="A109" s="23" t="n">
        <x:v>105</x:v>
      </x:c>
      <x:c r="B109" s="32" t="str">
        <x:f>IF('Premissas mensais'!B4="","",EDATE('Premissas mensais'!$B$4,A109-1))</x:f>
      </x:c>
      <x:c r="C109" s="29"/>
      <x:c r="D109" s="33" t="str">
        <x:f>IF(OR(NOT(ISNUMBER(C109)),NOT(ISNUMBER('Premissas mensais'!$B$17))),"PENDENTE",C109*'Premissas mensais'!$B$17)</x:f>
        <x:v>PENDENTE</x:v>
      </x:c>
      <x:c r="E109" s="35"/>
      <x:c r="F109" s="35"/>
      <x:c r="G109" s="35"/>
      <x:c r="H109" s="35"/>
      <x:c r="I109" s="33" t="str">
        <x:f>IF(OR(NOT(ISNUMBER(D109)),NOT(ISNUMBER('Premissas mensais'!$B$13))),"PENDENTE",D109*'Premissas mensais'!$B$13)</x:f>
        <x:v>PENDENTE</x:v>
      </x:c>
      <x:c r="J109" s="33" t="str">
        <x:f>IF(OR('Premissas mensais'!$B$24="PENDENTE",COUNT(D5:D108)&lt;&gt;A109-1),"PENDENTE",SUMIFS($D$5:D108,$A$5:A108,"&gt;="&amp;MAX(1,A109-'Premissas mensais'!$B$14))*(1-'Premissas mensais'!$B$13)/'Premissas mensais'!$B$14)</x:f>
        <x:v>PENDENTE</x:v>
      </x:c>
      <x:c r="K109" s="33" t="str">
        <x:f>IF(NOT(ISNUMBER(J109)),"PENDENTE",J109*'Premissas mensais'!$B$15)</x:f>
        <x:v>PENDENTE</x:v>
      </x:c>
      <x:c r="L109" s="35"/>
      <x:c r="M109" s="33" t="str">
        <x:f>IF(OR(COUNT(I109:L109)&lt;&gt;4,L109&lt;0),"PENDENTE",I109+J109-K109+L109)</x:f>
        <x:v>PENDENTE</x:v>
      </x:c>
      <x:c r="N109" s="33" t="str">
        <x:f>IF('Premissas mensais'!$B$24="PENDENTE","PENDENTE",IF(A109='Premissas mensais'!$B$10,'Premissas mensais'!$B$22*'Premissas mensais'!$B$8,0)+IF(AND(A109&gt;='Premissas mensais'!$B$11,A109&lt;'Premissas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09" s="33" t="str">
        <x:f>IF(OR(COUNT(E109:H109)&lt;&gt;4,NOT(ISNUMBER(M109)),NOT(ISNUMBER(N109))),"PENDENTE",M109-N109-SUM(E109:H109))</x:f>
        <x:v>PENDENTE</x:v>
      </x:c>
      <x:c r="P109" s="35"/>
      <x:c r="Q109" s="23"/>
      <x:c r="R109" s="33" t="str">
        <x:f>IF(OR(COUNT(D5:D109)&lt;&gt;A109,COUNT(M5:M109)&lt;&gt;A109),"PENDENTE",SUM(D5:D109)-SUM(M5:M109))</x:f>
        <x:v>PENDENTE</x:v>
      </x:c>
      <x:c r="S109" s="33" t="str">
        <x:f>IF(OR(COUNT(K5:K109)&lt;&gt;A109,COUNT(L5:L109)&lt;&gt;A109),"PENDENTE",SUM(K5:K109)-SUM(L5:L109))</x:f>
        <x:v>PENDENTE</x:v>
      </x:c>
      <x:c r="T109" s="33" t="str">
        <x:f>IF(COUNT(O5:O109)&lt;&gt;A109,"PENDENTE",'Premissas mensais'!$B$16+SUM(O5:O109))</x:f>
        <x:v>PENDENTE</x:v>
      </x:c>
      <x:c r="U109" s="33" t="str">
        <x:f>IF(NOT(ISNUMBER(T109)),"PENDENTE",MAX(0,-T109))</x:f>
        <x:v>PENDENTE</x:v>
      </x:c>
    </x:row>
    <x:row r="110" ht="24" customHeight="1">
      <x:c r="A110" s="23" t="n">
        <x:v>106</x:v>
      </x:c>
      <x:c r="B110" s="32" t="str">
        <x:f>IF('Premissas mensais'!B4="","",EDATE('Premissas mensais'!$B$4,A110-1))</x:f>
      </x:c>
      <x:c r="C110" s="29"/>
      <x:c r="D110" s="33" t="str">
        <x:f>IF(OR(NOT(ISNUMBER(C110)),NOT(ISNUMBER('Premissas mensais'!$B$17))),"PENDENTE",C110*'Premissas mensais'!$B$17)</x:f>
        <x:v>PENDENTE</x:v>
      </x:c>
      <x:c r="E110" s="35"/>
      <x:c r="F110" s="35"/>
      <x:c r="G110" s="35"/>
      <x:c r="H110" s="35"/>
      <x:c r="I110" s="33" t="str">
        <x:f>IF(OR(NOT(ISNUMBER(D110)),NOT(ISNUMBER('Premissas mensais'!$B$13))),"PENDENTE",D110*'Premissas mensais'!$B$13)</x:f>
        <x:v>PENDENTE</x:v>
      </x:c>
      <x:c r="J110" s="33" t="str">
        <x:f>IF(OR('Premissas mensais'!$B$24="PENDENTE",COUNT(D5:D109)&lt;&gt;A110-1),"PENDENTE",SUMIFS($D$5:D109,$A$5:A109,"&gt;="&amp;MAX(1,A110-'Premissas mensais'!$B$14))*(1-'Premissas mensais'!$B$13)/'Premissas mensais'!$B$14)</x:f>
        <x:v>PENDENTE</x:v>
      </x:c>
      <x:c r="K110" s="33" t="str">
        <x:f>IF(NOT(ISNUMBER(J110)),"PENDENTE",J110*'Premissas mensais'!$B$15)</x:f>
        <x:v>PENDENTE</x:v>
      </x:c>
      <x:c r="L110" s="35"/>
      <x:c r="M110" s="33" t="str">
        <x:f>IF(OR(COUNT(I110:L110)&lt;&gt;4,L110&lt;0),"PENDENTE",I110+J110-K110+L110)</x:f>
        <x:v>PENDENTE</x:v>
      </x:c>
      <x:c r="N110" s="33" t="str">
        <x:f>IF('Premissas mensais'!$B$24="PENDENTE","PENDENTE",IF(A110='Premissas mensais'!$B$10,'Premissas mensais'!$B$22*'Premissas mensais'!$B$8,0)+IF(AND(A110&gt;='Premissas mensais'!$B$11,A110&lt;'Premissas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0" s="33" t="str">
        <x:f>IF(OR(COUNT(E110:H110)&lt;&gt;4,NOT(ISNUMBER(M110)),NOT(ISNUMBER(N110))),"PENDENTE",M110-N110-SUM(E110:H110))</x:f>
        <x:v>PENDENTE</x:v>
      </x:c>
      <x:c r="P110" s="35"/>
      <x:c r="Q110" s="23"/>
      <x:c r="R110" s="33" t="str">
        <x:f>IF(OR(COUNT(D5:D110)&lt;&gt;A110,COUNT(M5:M110)&lt;&gt;A110),"PENDENTE",SUM(D5:D110)-SUM(M5:M110))</x:f>
        <x:v>PENDENTE</x:v>
      </x:c>
      <x:c r="S110" s="33" t="str">
        <x:f>IF(OR(COUNT(K5:K110)&lt;&gt;A110,COUNT(L5:L110)&lt;&gt;A110),"PENDENTE",SUM(K5:K110)-SUM(L5:L110))</x:f>
        <x:v>PENDENTE</x:v>
      </x:c>
      <x:c r="T110" s="33" t="str">
        <x:f>IF(COUNT(O5:O110)&lt;&gt;A110,"PENDENTE",'Premissas mensais'!$B$16+SUM(O5:O110))</x:f>
        <x:v>PENDENTE</x:v>
      </x:c>
      <x:c r="U110" s="33" t="str">
        <x:f>IF(NOT(ISNUMBER(T110)),"PENDENTE",MAX(0,-T110))</x:f>
        <x:v>PENDENTE</x:v>
      </x:c>
    </x:row>
    <x:row r="111" ht="24" customHeight="1">
      <x:c r="A111" s="23" t="n">
        <x:v>107</x:v>
      </x:c>
      <x:c r="B111" s="32" t="str">
        <x:f>IF('Premissas mensais'!B4="","",EDATE('Premissas mensais'!$B$4,A111-1))</x:f>
      </x:c>
      <x:c r="C111" s="29"/>
      <x:c r="D111" s="33" t="str">
        <x:f>IF(OR(NOT(ISNUMBER(C111)),NOT(ISNUMBER('Premissas mensais'!$B$17))),"PENDENTE",C111*'Premissas mensais'!$B$17)</x:f>
        <x:v>PENDENTE</x:v>
      </x:c>
      <x:c r="E111" s="35"/>
      <x:c r="F111" s="35"/>
      <x:c r="G111" s="35"/>
      <x:c r="H111" s="35"/>
      <x:c r="I111" s="33" t="str">
        <x:f>IF(OR(NOT(ISNUMBER(D111)),NOT(ISNUMBER('Premissas mensais'!$B$13))),"PENDENTE",D111*'Premissas mensais'!$B$13)</x:f>
        <x:v>PENDENTE</x:v>
      </x:c>
      <x:c r="J111" s="33" t="str">
        <x:f>IF(OR('Premissas mensais'!$B$24="PENDENTE",COUNT(D5:D110)&lt;&gt;A111-1),"PENDENTE",SUMIFS($D$5:D110,$A$5:A110,"&gt;="&amp;MAX(1,A111-'Premissas mensais'!$B$14))*(1-'Premissas mensais'!$B$13)/'Premissas mensais'!$B$14)</x:f>
        <x:v>PENDENTE</x:v>
      </x:c>
      <x:c r="K111" s="33" t="str">
        <x:f>IF(NOT(ISNUMBER(J111)),"PENDENTE",J111*'Premissas mensais'!$B$15)</x:f>
        <x:v>PENDENTE</x:v>
      </x:c>
      <x:c r="L111" s="35"/>
      <x:c r="M111" s="33" t="str">
        <x:f>IF(OR(COUNT(I111:L111)&lt;&gt;4,L111&lt;0),"PENDENTE",I111+J111-K111+L111)</x:f>
        <x:v>PENDENTE</x:v>
      </x:c>
      <x:c r="N111" s="33" t="str">
        <x:f>IF('Premissas mensais'!$B$24="PENDENTE","PENDENTE",IF(A111='Premissas mensais'!$B$10,'Premissas mensais'!$B$22*'Premissas mensais'!$B$8,0)+IF(AND(A111&gt;='Premissas mensais'!$B$11,A111&lt;'Premissas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1" s="33" t="str">
        <x:f>IF(OR(COUNT(E111:H111)&lt;&gt;4,NOT(ISNUMBER(M111)),NOT(ISNUMBER(N111))),"PENDENTE",M111-N111-SUM(E111:H111))</x:f>
        <x:v>PENDENTE</x:v>
      </x:c>
      <x:c r="P111" s="35"/>
      <x:c r="Q111" s="23"/>
      <x:c r="R111" s="33" t="str">
        <x:f>IF(OR(COUNT(D5:D111)&lt;&gt;A111,COUNT(M5:M111)&lt;&gt;A111),"PENDENTE",SUM(D5:D111)-SUM(M5:M111))</x:f>
        <x:v>PENDENTE</x:v>
      </x:c>
      <x:c r="S111" s="33" t="str">
        <x:f>IF(OR(COUNT(K5:K111)&lt;&gt;A111,COUNT(L5:L111)&lt;&gt;A111),"PENDENTE",SUM(K5:K111)-SUM(L5:L111))</x:f>
        <x:v>PENDENTE</x:v>
      </x:c>
      <x:c r="T111" s="33" t="str">
        <x:f>IF(COUNT(O5:O111)&lt;&gt;A111,"PENDENTE",'Premissas mensais'!$B$16+SUM(O5:O111))</x:f>
        <x:v>PENDENTE</x:v>
      </x:c>
      <x:c r="U111" s="33" t="str">
        <x:f>IF(NOT(ISNUMBER(T111)),"PENDENTE",MAX(0,-T111))</x:f>
        <x:v>PENDENTE</x:v>
      </x:c>
    </x:row>
    <x:row r="112" ht="24" customHeight="1">
      <x:c r="A112" s="23" t="n">
        <x:v>108</x:v>
      </x:c>
      <x:c r="B112" s="32" t="str">
        <x:f>IF('Premissas mensais'!B4="","",EDATE('Premissas mensais'!$B$4,A112-1))</x:f>
      </x:c>
      <x:c r="C112" s="29"/>
      <x:c r="D112" s="33" t="str">
        <x:f>IF(OR(NOT(ISNUMBER(C112)),NOT(ISNUMBER('Premissas mensais'!$B$17))),"PENDENTE",C112*'Premissas mensais'!$B$17)</x:f>
        <x:v>PENDENTE</x:v>
      </x:c>
      <x:c r="E112" s="35"/>
      <x:c r="F112" s="35"/>
      <x:c r="G112" s="35"/>
      <x:c r="H112" s="35"/>
      <x:c r="I112" s="33" t="str">
        <x:f>IF(OR(NOT(ISNUMBER(D112)),NOT(ISNUMBER('Premissas mensais'!$B$13))),"PENDENTE",D112*'Premissas mensais'!$B$13)</x:f>
        <x:v>PENDENTE</x:v>
      </x:c>
      <x:c r="J112" s="33" t="str">
        <x:f>IF(OR('Premissas mensais'!$B$24="PENDENTE",COUNT(D5:D111)&lt;&gt;A112-1),"PENDENTE",SUMIFS($D$5:D111,$A$5:A111,"&gt;="&amp;MAX(1,A112-'Premissas mensais'!$B$14))*(1-'Premissas mensais'!$B$13)/'Premissas mensais'!$B$14)</x:f>
        <x:v>PENDENTE</x:v>
      </x:c>
      <x:c r="K112" s="33" t="str">
        <x:f>IF(NOT(ISNUMBER(J112)),"PENDENTE",J112*'Premissas mensais'!$B$15)</x:f>
        <x:v>PENDENTE</x:v>
      </x:c>
      <x:c r="L112" s="35"/>
      <x:c r="M112" s="33" t="str">
        <x:f>IF(OR(COUNT(I112:L112)&lt;&gt;4,L112&lt;0),"PENDENTE",I112+J112-K112+L112)</x:f>
        <x:v>PENDENTE</x:v>
      </x:c>
      <x:c r="N112" s="33" t="str">
        <x:f>IF('Premissas mensais'!$B$24="PENDENTE","PENDENTE",IF(A112='Premissas mensais'!$B$10,'Premissas mensais'!$B$22*'Premissas mensais'!$B$8,0)+IF(AND(A112&gt;='Premissas mensais'!$B$11,A112&lt;'Premissas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2" s="33" t="str">
        <x:f>IF(OR(COUNT(E112:H112)&lt;&gt;4,NOT(ISNUMBER(M112)),NOT(ISNUMBER(N112))),"PENDENTE",M112-N112-SUM(E112:H112))</x:f>
        <x:v>PENDENTE</x:v>
      </x:c>
      <x:c r="P112" s="35"/>
      <x:c r="Q112" s="23"/>
      <x:c r="R112" s="33" t="str">
        <x:f>IF(OR(COUNT(D5:D112)&lt;&gt;A112,COUNT(M5:M112)&lt;&gt;A112),"PENDENTE",SUM(D5:D112)-SUM(M5:M112))</x:f>
        <x:v>PENDENTE</x:v>
      </x:c>
      <x:c r="S112" s="33" t="str">
        <x:f>IF(OR(COUNT(K5:K112)&lt;&gt;A112,COUNT(L5:L112)&lt;&gt;A112),"PENDENTE",SUM(K5:K112)-SUM(L5:L112))</x:f>
        <x:v>PENDENTE</x:v>
      </x:c>
      <x:c r="T112" s="33" t="str">
        <x:f>IF(COUNT(O5:O112)&lt;&gt;A112,"PENDENTE",'Premissas mensais'!$B$16+SUM(O5:O112))</x:f>
        <x:v>PENDENTE</x:v>
      </x:c>
      <x:c r="U112" s="33" t="str">
        <x:f>IF(NOT(ISNUMBER(T112)),"PENDENTE",MAX(0,-T112))</x:f>
        <x:v>PENDENTE</x:v>
      </x:c>
    </x:row>
    <x:row r="113" ht="24" customHeight="1">
      <x:c r="A113" s="23" t="n">
        <x:v>109</x:v>
      </x:c>
      <x:c r="B113" s="32" t="str">
        <x:f>IF('Premissas mensais'!B4="","",EDATE('Premissas mensais'!$B$4,A113-1))</x:f>
      </x:c>
      <x:c r="C113" s="29"/>
      <x:c r="D113" s="33" t="str">
        <x:f>IF(OR(NOT(ISNUMBER(C113)),NOT(ISNUMBER('Premissas mensais'!$B$17))),"PENDENTE",C113*'Premissas mensais'!$B$17)</x:f>
        <x:v>PENDENTE</x:v>
      </x:c>
      <x:c r="E113" s="35"/>
      <x:c r="F113" s="35"/>
      <x:c r="G113" s="35"/>
      <x:c r="H113" s="35"/>
      <x:c r="I113" s="33" t="str">
        <x:f>IF(OR(NOT(ISNUMBER(D113)),NOT(ISNUMBER('Premissas mensais'!$B$13))),"PENDENTE",D113*'Premissas mensais'!$B$13)</x:f>
        <x:v>PENDENTE</x:v>
      </x:c>
      <x:c r="J113" s="33" t="str">
        <x:f>IF(OR('Premissas mensais'!$B$24="PENDENTE",COUNT(D5:D112)&lt;&gt;A113-1),"PENDENTE",SUMIFS($D$5:D112,$A$5:A112,"&gt;="&amp;MAX(1,A113-'Premissas mensais'!$B$14))*(1-'Premissas mensais'!$B$13)/'Premissas mensais'!$B$14)</x:f>
        <x:v>PENDENTE</x:v>
      </x:c>
      <x:c r="K113" s="33" t="str">
        <x:f>IF(NOT(ISNUMBER(J113)),"PENDENTE",J113*'Premissas mensais'!$B$15)</x:f>
        <x:v>PENDENTE</x:v>
      </x:c>
      <x:c r="L113" s="35"/>
      <x:c r="M113" s="33" t="str">
        <x:f>IF(OR(COUNT(I113:L113)&lt;&gt;4,L113&lt;0),"PENDENTE",I113+J113-K113+L113)</x:f>
        <x:v>PENDENTE</x:v>
      </x:c>
      <x:c r="N113" s="33" t="str">
        <x:f>IF('Premissas mensais'!$B$24="PENDENTE","PENDENTE",IF(A113='Premissas mensais'!$B$10,'Premissas mensais'!$B$22*'Premissas mensais'!$B$8,0)+IF(AND(A113&gt;='Premissas mensais'!$B$11,A113&lt;'Premissas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3" s="33" t="str">
        <x:f>IF(OR(COUNT(E113:H113)&lt;&gt;4,NOT(ISNUMBER(M113)),NOT(ISNUMBER(N113))),"PENDENTE",M113-N113-SUM(E113:H113))</x:f>
        <x:v>PENDENTE</x:v>
      </x:c>
      <x:c r="P113" s="35"/>
      <x:c r="Q113" s="23"/>
      <x:c r="R113" s="33" t="str">
        <x:f>IF(OR(COUNT(D5:D113)&lt;&gt;A113,COUNT(M5:M113)&lt;&gt;A113),"PENDENTE",SUM(D5:D113)-SUM(M5:M113))</x:f>
        <x:v>PENDENTE</x:v>
      </x:c>
      <x:c r="S113" s="33" t="str">
        <x:f>IF(OR(COUNT(K5:K113)&lt;&gt;A113,COUNT(L5:L113)&lt;&gt;A113),"PENDENTE",SUM(K5:K113)-SUM(L5:L113))</x:f>
        <x:v>PENDENTE</x:v>
      </x:c>
      <x:c r="T113" s="33" t="str">
        <x:f>IF(COUNT(O5:O113)&lt;&gt;A113,"PENDENTE",'Premissas mensais'!$B$16+SUM(O5:O113))</x:f>
        <x:v>PENDENTE</x:v>
      </x:c>
      <x:c r="U113" s="33" t="str">
        <x:f>IF(NOT(ISNUMBER(T113)),"PENDENTE",MAX(0,-T113))</x:f>
        <x:v>PENDENTE</x:v>
      </x:c>
    </x:row>
    <x:row r="114" ht="24" customHeight="1">
      <x:c r="A114" s="23" t="n">
        <x:v>110</x:v>
      </x:c>
      <x:c r="B114" s="32" t="str">
        <x:f>IF('Premissas mensais'!B4="","",EDATE('Premissas mensais'!$B$4,A114-1))</x:f>
      </x:c>
      <x:c r="C114" s="29"/>
      <x:c r="D114" s="33" t="str">
        <x:f>IF(OR(NOT(ISNUMBER(C114)),NOT(ISNUMBER('Premissas mensais'!$B$17))),"PENDENTE",C114*'Premissas mensais'!$B$17)</x:f>
        <x:v>PENDENTE</x:v>
      </x:c>
      <x:c r="E114" s="35"/>
      <x:c r="F114" s="35"/>
      <x:c r="G114" s="35"/>
      <x:c r="H114" s="35"/>
      <x:c r="I114" s="33" t="str">
        <x:f>IF(OR(NOT(ISNUMBER(D114)),NOT(ISNUMBER('Premissas mensais'!$B$13))),"PENDENTE",D114*'Premissas mensais'!$B$13)</x:f>
        <x:v>PENDENTE</x:v>
      </x:c>
      <x:c r="J114" s="33" t="str">
        <x:f>IF(OR('Premissas mensais'!$B$24="PENDENTE",COUNT(D5:D113)&lt;&gt;A114-1),"PENDENTE",SUMIFS($D$5:D113,$A$5:A113,"&gt;="&amp;MAX(1,A114-'Premissas mensais'!$B$14))*(1-'Premissas mensais'!$B$13)/'Premissas mensais'!$B$14)</x:f>
        <x:v>PENDENTE</x:v>
      </x:c>
      <x:c r="K114" s="33" t="str">
        <x:f>IF(NOT(ISNUMBER(J114)),"PENDENTE",J114*'Premissas mensais'!$B$15)</x:f>
        <x:v>PENDENTE</x:v>
      </x:c>
      <x:c r="L114" s="35"/>
      <x:c r="M114" s="33" t="str">
        <x:f>IF(OR(COUNT(I114:L114)&lt;&gt;4,L114&lt;0),"PENDENTE",I114+J114-K114+L114)</x:f>
        <x:v>PENDENTE</x:v>
      </x:c>
      <x:c r="N114" s="33" t="str">
        <x:f>IF('Premissas mensais'!$B$24="PENDENTE","PENDENTE",IF(A114='Premissas mensais'!$B$10,'Premissas mensais'!$B$22*'Premissas mensais'!$B$8,0)+IF(AND(A114&gt;='Premissas mensais'!$B$11,A114&lt;'Premissas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4" s="33" t="str">
        <x:f>IF(OR(COUNT(E114:H114)&lt;&gt;4,NOT(ISNUMBER(M114)),NOT(ISNUMBER(N114))),"PENDENTE",M114-N114-SUM(E114:H114))</x:f>
        <x:v>PENDENTE</x:v>
      </x:c>
      <x:c r="P114" s="35"/>
      <x:c r="Q114" s="23"/>
      <x:c r="R114" s="33" t="str">
        <x:f>IF(OR(COUNT(D5:D114)&lt;&gt;A114,COUNT(M5:M114)&lt;&gt;A114),"PENDENTE",SUM(D5:D114)-SUM(M5:M114))</x:f>
        <x:v>PENDENTE</x:v>
      </x:c>
      <x:c r="S114" s="33" t="str">
        <x:f>IF(OR(COUNT(K5:K114)&lt;&gt;A114,COUNT(L5:L114)&lt;&gt;A114),"PENDENTE",SUM(K5:K114)-SUM(L5:L114))</x:f>
        <x:v>PENDENTE</x:v>
      </x:c>
      <x:c r="T114" s="33" t="str">
        <x:f>IF(COUNT(O5:O114)&lt;&gt;A114,"PENDENTE",'Premissas mensais'!$B$16+SUM(O5:O114))</x:f>
        <x:v>PENDENTE</x:v>
      </x:c>
      <x:c r="U114" s="33" t="str">
        <x:f>IF(NOT(ISNUMBER(T114)),"PENDENTE",MAX(0,-T114))</x:f>
        <x:v>PENDENTE</x:v>
      </x:c>
    </x:row>
    <x:row r="115" ht="24" customHeight="1">
      <x:c r="A115" s="23" t="n">
        <x:v>111</x:v>
      </x:c>
      <x:c r="B115" s="32" t="str">
        <x:f>IF('Premissas mensais'!B4="","",EDATE('Premissas mensais'!$B$4,A115-1))</x:f>
      </x:c>
      <x:c r="C115" s="29"/>
      <x:c r="D115" s="33" t="str">
        <x:f>IF(OR(NOT(ISNUMBER(C115)),NOT(ISNUMBER('Premissas mensais'!$B$17))),"PENDENTE",C115*'Premissas mensais'!$B$17)</x:f>
        <x:v>PENDENTE</x:v>
      </x:c>
      <x:c r="E115" s="35"/>
      <x:c r="F115" s="35"/>
      <x:c r="G115" s="35"/>
      <x:c r="H115" s="35"/>
      <x:c r="I115" s="33" t="str">
        <x:f>IF(OR(NOT(ISNUMBER(D115)),NOT(ISNUMBER('Premissas mensais'!$B$13))),"PENDENTE",D115*'Premissas mensais'!$B$13)</x:f>
        <x:v>PENDENTE</x:v>
      </x:c>
      <x:c r="J115" s="33" t="str">
        <x:f>IF(OR('Premissas mensais'!$B$24="PENDENTE",COUNT(D5:D114)&lt;&gt;A115-1),"PENDENTE",SUMIFS($D$5:D114,$A$5:A114,"&gt;="&amp;MAX(1,A115-'Premissas mensais'!$B$14))*(1-'Premissas mensais'!$B$13)/'Premissas mensais'!$B$14)</x:f>
        <x:v>PENDENTE</x:v>
      </x:c>
      <x:c r="K115" s="33" t="str">
        <x:f>IF(NOT(ISNUMBER(J115)),"PENDENTE",J115*'Premissas mensais'!$B$15)</x:f>
        <x:v>PENDENTE</x:v>
      </x:c>
      <x:c r="L115" s="35"/>
      <x:c r="M115" s="33" t="str">
        <x:f>IF(OR(COUNT(I115:L115)&lt;&gt;4,L115&lt;0),"PENDENTE",I115+J115-K115+L115)</x:f>
        <x:v>PENDENTE</x:v>
      </x:c>
      <x:c r="N115" s="33" t="str">
        <x:f>IF('Premissas mensais'!$B$24="PENDENTE","PENDENTE",IF(A115='Premissas mensais'!$B$10,'Premissas mensais'!$B$22*'Premissas mensais'!$B$8,0)+IF(AND(A115&gt;='Premissas mensais'!$B$11,A115&lt;'Premissas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5" s="33" t="str">
        <x:f>IF(OR(COUNT(E115:H115)&lt;&gt;4,NOT(ISNUMBER(M115)),NOT(ISNUMBER(N115))),"PENDENTE",M115-N115-SUM(E115:H115))</x:f>
        <x:v>PENDENTE</x:v>
      </x:c>
      <x:c r="P115" s="35"/>
      <x:c r="Q115" s="23"/>
      <x:c r="R115" s="33" t="str">
        <x:f>IF(OR(COUNT(D5:D115)&lt;&gt;A115,COUNT(M5:M115)&lt;&gt;A115),"PENDENTE",SUM(D5:D115)-SUM(M5:M115))</x:f>
        <x:v>PENDENTE</x:v>
      </x:c>
      <x:c r="S115" s="33" t="str">
        <x:f>IF(OR(COUNT(K5:K115)&lt;&gt;A115,COUNT(L5:L115)&lt;&gt;A115),"PENDENTE",SUM(K5:K115)-SUM(L5:L115))</x:f>
        <x:v>PENDENTE</x:v>
      </x:c>
      <x:c r="T115" s="33" t="str">
        <x:f>IF(COUNT(O5:O115)&lt;&gt;A115,"PENDENTE",'Premissas mensais'!$B$16+SUM(O5:O115))</x:f>
        <x:v>PENDENTE</x:v>
      </x:c>
      <x:c r="U115" s="33" t="str">
        <x:f>IF(NOT(ISNUMBER(T115)),"PENDENTE",MAX(0,-T115))</x:f>
        <x:v>PENDENTE</x:v>
      </x:c>
    </x:row>
    <x:row r="116" ht="24" customHeight="1">
      <x:c r="A116" s="23" t="n">
        <x:v>112</x:v>
      </x:c>
      <x:c r="B116" s="32" t="str">
        <x:f>IF('Premissas mensais'!B4="","",EDATE('Premissas mensais'!$B$4,A116-1))</x:f>
      </x:c>
      <x:c r="C116" s="29"/>
      <x:c r="D116" s="33" t="str">
        <x:f>IF(OR(NOT(ISNUMBER(C116)),NOT(ISNUMBER('Premissas mensais'!$B$17))),"PENDENTE",C116*'Premissas mensais'!$B$17)</x:f>
        <x:v>PENDENTE</x:v>
      </x:c>
      <x:c r="E116" s="35"/>
      <x:c r="F116" s="35"/>
      <x:c r="G116" s="35"/>
      <x:c r="H116" s="35"/>
      <x:c r="I116" s="33" t="str">
        <x:f>IF(OR(NOT(ISNUMBER(D116)),NOT(ISNUMBER('Premissas mensais'!$B$13))),"PENDENTE",D116*'Premissas mensais'!$B$13)</x:f>
        <x:v>PENDENTE</x:v>
      </x:c>
      <x:c r="J116" s="33" t="str">
        <x:f>IF(OR('Premissas mensais'!$B$24="PENDENTE",COUNT(D5:D115)&lt;&gt;A116-1),"PENDENTE",SUMIFS($D$5:D115,$A$5:A115,"&gt;="&amp;MAX(1,A116-'Premissas mensais'!$B$14))*(1-'Premissas mensais'!$B$13)/'Premissas mensais'!$B$14)</x:f>
        <x:v>PENDENTE</x:v>
      </x:c>
      <x:c r="K116" s="33" t="str">
        <x:f>IF(NOT(ISNUMBER(J116)),"PENDENTE",J116*'Premissas mensais'!$B$15)</x:f>
        <x:v>PENDENTE</x:v>
      </x:c>
      <x:c r="L116" s="35"/>
      <x:c r="M116" s="33" t="str">
        <x:f>IF(OR(COUNT(I116:L116)&lt;&gt;4,L116&lt;0),"PENDENTE",I116+J116-K116+L116)</x:f>
        <x:v>PENDENTE</x:v>
      </x:c>
      <x:c r="N116" s="33" t="str">
        <x:f>IF('Premissas mensais'!$B$24="PENDENTE","PENDENTE",IF(A116='Premissas mensais'!$B$10,'Premissas mensais'!$B$22*'Premissas mensais'!$B$8,0)+IF(AND(A116&gt;='Premissas mensais'!$B$11,A116&lt;'Premissas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6" s="33" t="str">
        <x:f>IF(OR(COUNT(E116:H116)&lt;&gt;4,NOT(ISNUMBER(M116)),NOT(ISNUMBER(N116))),"PENDENTE",M116-N116-SUM(E116:H116))</x:f>
        <x:v>PENDENTE</x:v>
      </x:c>
      <x:c r="P116" s="35"/>
      <x:c r="Q116" s="23"/>
      <x:c r="R116" s="33" t="str">
        <x:f>IF(OR(COUNT(D5:D116)&lt;&gt;A116,COUNT(M5:M116)&lt;&gt;A116),"PENDENTE",SUM(D5:D116)-SUM(M5:M116))</x:f>
        <x:v>PENDENTE</x:v>
      </x:c>
      <x:c r="S116" s="33" t="str">
        <x:f>IF(OR(COUNT(K5:K116)&lt;&gt;A116,COUNT(L5:L116)&lt;&gt;A116),"PENDENTE",SUM(K5:K116)-SUM(L5:L116))</x:f>
        <x:v>PENDENTE</x:v>
      </x:c>
      <x:c r="T116" s="33" t="str">
        <x:f>IF(COUNT(O5:O116)&lt;&gt;A116,"PENDENTE",'Premissas mensais'!$B$16+SUM(O5:O116))</x:f>
        <x:v>PENDENTE</x:v>
      </x:c>
      <x:c r="U116" s="33" t="str">
        <x:f>IF(NOT(ISNUMBER(T116)),"PENDENTE",MAX(0,-T116))</x:f>
        <x:v>PENDENTE</x:v>
      </x:c>
    </x:row>
    <x:row r="117" ht="24" customHeight="1">
      <x:c r="A117" s="23" t="n">
        <x:v>113</x:v>
      </x:c>
      <x:c r="B117" s="32" t="str">
        <x:f>IF('Premissas mensais'!B4="","",EDATE('Premissas mensais'!$B$4,A117-1))</x:f>
      </x:c>
      <x:c r="C117" s="29"/>
      <x:c r="D117" s="33" t="str">
        <x:f>IF(OR(NOT(ISNUMBER(C117)),NOT(ISNUMBER('Premissas mensais'!$B$17))),"PENDENTE",C117*'Premissas mensais'!$B$17)</x:f>
        <x:v>PENDENTE</x:v>
      </x:c>
      <x:c r="E117" s="35"/>
      <x:c r="F117" s="35"/>
      <x:c r="G117" s="35"/>
      <x:c r="H117" s="35"/>
      <x:c r="I117" s="33" t="str">
        <x:f>IF(OR(NOT(ISNUMBER(D117)),NOT(ISNUMBER('Premissas mensais'!$B$13))),"PENDENTE",D117*'Premissas mensais'!$B$13)</x:f>
        <x:v>PENDENTE</x:v>
      </x:c>
      <x:c r="J117" s="33" t="str">
        <x:f>IF(OR('Premissas mensais'!$B$24="PENDENTE",COUNT(D5:D116)&lt;&gt;A117-1),"PENDENTE",SUMIFS($D$5:D116,$A$5:A116,"&gt;="&amp;MAX(1,A117-'Premissas mensais'!$B$14))*(1-'Premissas mensais'!$B$13)/'Premissas mensais'!$B$14)</x:f>
        <x:v>PENDENTE</x:v>
      </x:c>
      <x:c r="K117" s="33" t="str">
        <x:f>IF(NOT(ISNUMBER(J117)),"PENDENTE",J117*'Premissas mensais'!$B$15)</x:f>
        <x:v>PENDENTE</x:v>
      </x:c>
      <x:c r="L117" s="35"/>
      <x:c r="M117" s="33" t="str">
        <x:f>IF(OR(COUNT(I117:L117)&lt;&gt;4,L117&lt;0),"PENDENTE",I117+J117-K117+L117)</x:f>
        <x:v>PENDENTE</x:v>
      </x:c>
      <x:c r="N117" s="33" t="str">
        <x:f>IF('Premissas mensais'!$B$24="PENDENTE","PENDENTE",IF(A117='Premissas mensais'!$B$10,'Premissas mensais'!$B$22*'Premissas mensais'!$B$8,0)+IF(AND(A117&gt;='Premissas mensais'!$B$11,A117&lt;'Premissas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7" s="33" t="str">
        <x:f>IF(OR(COUNT(E117:H117)&lt;&gt;4,NOT(ISNUMBER(M117)),NOT(ISNUMBER(N117))),"PENDENTE",M117-N117-SUM(E117:H117))</x:f>
        <x:v>PENDENTE</x:v>
      </x:c>
      <x:c r="P117" s="35"/>
      <x:c r="Q117" s="23"/>
      <x:c r="R117" s="33" t="str">
        <x:f>IF(OR(COUNT(D5:D117)&lt;&gt;A117,COUNT(M5:M117)&lt;&gt;A117),"PENDENTE",SUM(D5:D117)-SUM(M5:M117))</x:f>
        <x:v>PENDENTE</x:v>
      </x:c>
      <x:c r="S117" s="33" t="str">
        <x:f>IF(OR(COUNT(K5:K117)&lt;&gt;A117,COUNT(L5:L117)&lt;&gt;A117),"PENDENTE",SUM(K5:K117)-SUM(L5:L117))</x:f>
        <x:v>PENDENTE</x:v>
      </x:c>
      <x:c r="T117" s="33" t="str">
        <x:f>IF(COUNT(O5:O117)&lt;&gt;A117,"PENDENTE",'Premissas mensais'!$B$16+SUM(O5:O117))</x:f>
        <x:v>PENDENTE</x:v>
      </x:c>
      <x:c r="U117" s="33" t="str">
        <x:f>IF(NOT(ISNUMBER(T117)),"PENDENTE",MAX(0,-T117))</x:f>
        <x:v>PENDENTE</x:v>
      </x:c>
    </x:row>
    <x:row r="118" ht="24" customHeight="1">
      <x:c r="A118" s="23" t="n">
        <x:v>114</x:v>
      </x:c>
      <x:c r="B118" s="32" t="str">
        <x:f>IF('Premissas mensais'!B4="","",EDATE('Premissas mensais'!$B$4,A118-1))</x:f>
      </x:c>
      <x:c r="C118" s="29"/>
      <x:c r="D118" s="33" t="str">
        <x:f>IF(OR(NOT(ISNUMBER(C118)),NOT(ISNUMBER('Premissas mensais'!$B$17))),"PENDENTE",C118*'Premissas mensais'!$B$17)</x:f>
        <x:v>PENDENTE</x:v>
      </x:c>
      <x:c r="E118" s="35"/>
      <x:c r="F118" s="35"/>
      <x:c r="G118" s="35"/>
      <x:c r="H118" s="35"/>
      <x:c r="I118" s="33" t="str">
        <x:f>IF(OR(NOT(ISNUMBER(D118)),NOT(ISNUMBER('Premissas mensais'!$B$13))),"PENDENTE",D118*'Premissas mensais'!$B$13)</x:f>
        <x:v>PENDENTE</x:v>
      </x:c>
      <x:c r="J118" s="33" t="str">
        <x:f>IF(OR('Premissas mensais'!$B$24="PENDENTE",COUNT(D5:D117)&lt;&gt;A118-1),"PENDENTE",SUMIFS($D$5:D117,$A$5:A117,"&gt;="&amp;MAX(1,A118-'Premissas mensais'!$B$14))*(1-'Premissas mensais'!$B$13)/'Premissas mensais'!$B$14)</x:f>
        <x:v>PENDENTE</x:v>
      </x:c>
      <x:c r="K118" s="33" t="str">
        <x:f>IF(NOT(ISNUMBER(J118)),"PENDENTE",J118*'Premissas mensais'!$B$15)</x:f>
        <x:v>PENDENTE</x:v>
      </x:c>
      <x:c r="L118" s="35"/>
      <x:c r="M118" s="33" t="str">
        <x:f>IF(OR(COUNT(I118:L118)&lt;&gt;4,L118&lt;0),"PENDENTE",I118+J118-K118+L118)</x:f>
        <x:v>PENDENTE</x:v>
      </x:c>
      <x:c r="N118" s="33" t="str">
        <x:f>IF('Premissas mensais'!$B$24="PENDENTE","PENDENTE",IF(A118='Premissas mensais'!$B$10,'Premissas mensais'!$B$22*'Premissas mensais'!$B$8,0)+IF(AND(A118&gt;='Premissas mensais'!$B$11,A118&lt;'Premissas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8" s="33" t="str">
        <x:f>IF(OR(COUNT(E118:H118)&lt;&gt;4,NOT(ISNUMBER(M118)),NOT(ISNUMBER(N118))),"PENDENTE",M118-N118-SUM(E118:H118))</x:f>
        <x:v>PENDENTE</x:v>
      </x:c>
      <x:c r="P118" s="35"/>
      <x:c r="Q118" s="23"/>
      <x:c r="R118" s="33" t="str">
        <x:f>IF(OR(COUNT(D5:D118)&lt;&gt;A118,COUNT(M5:M118)&lt;&gt;A118),"PENDENTE",SUM(D5:D118)-SUM(M5:M118))</x:f>
        <x:v>PENDENTE</x:v>
      </x:c>
      <x:c r="S118" s="33" t="str">
        <x:f>IF(OR(COUNT(K5:K118)&lt;&gt;A118,COUNT(L5:L118)&lt;&gt;A118),"PENDENTE",SUM(K5:K118)-SUM(L5:L118))</x:f>
        <x:v>PENDENTE</x:v>
      </x:c>
      <x:c r="T118" s="33" t="str">
        <x:f>IF(COUNT(O5:O118)&lt;&gt;A118,"PENDENTE",'Premissas mensais'!$B$16+SUM(O5:O118))</x:f>
        <x:v>PENDENTE</x:v>
      </x:c>
      <x:c r="U118" s="33" t="str">
        <x:f>IF(NOT(ISNUMBER(T118)),"PENDENTE",MAX(0,-T118))</x:f>
        <x:v>PENDENTE</x:v>
      </x:c>
    </x:row>
    <x:row r="119" ht="24" customHeight="1">
      <x:c r="A119" s="23" t="n">
        <x:v>115</x:v>
      </x:c>
      <x:c r="B119" s="32" t="str">
        <x:f>IF('Premissas mensais'!B4="","",EDATE('Premissas mensais'!$B$4,A119-1))</x:f>
      </x:c>
      <x:c r="C119" s="29"/>
      <x:c r="D119" s="33" t="str">
        <x:f>IF(OR(NOT(ISNUMBER(C119)),NOT(ISNUMBER('Premissas mensais'!$B$17))),"PENDENTE",C119*'Premissas mensais'!$B$17)</x:f>
        <x:v>PENDENTE</x:v>
      </x:c>
      <x:c r="E119" s="35"/>
      <x:c r="F119" s="35"/>
      <x:c r="G119" s="35"/>
      <x:c r="H119" s="35"/>
      <x:c r="I119" s="33" t="str">
        <x:f>IF(OR(NOT(ISNUMBER(D119)),NOT(ISNUMBER('Premissas mensais'!$B$13))),"PENDENTE",D119*'Premissas mensais'!$B$13)</x:f>
        <x:v>PENDENTE</x:v>
      </x:c>
      <x:c r="J119" s="33" t="str">
        <x:f>IF(OR('Premissas mensais'!$B$24="PENDENTE",COUNT(D5:D118)&lt;&gt;A119-1),"PENDENTE",SUMIFS($D$5:D118,$A$5:A118,"&gt;="&amp;MAX(1,A119-'Premissas mensais'!$B$14))*(1-'Premissas mensais'!$B$13)/'Premissas mensais'!$B$14)</x:f>
        <x:v>PENDENTE</x:v>
      </x:c>
      <x:c r="K119" s="33" t="str">
        <x:f>IF(NOT(ISNUMBER(J119)),"PENDENTE",J119*'Premissas mensais'!$B$15)</x:f>
        <x:v>PENDENTE</x:v>
      </x:c>
      <x:c r="L119" s="35"/>
      <x:c r="M119" s="33" t="str">
        <x:f>IF(OR(COUNT(I119:L119)&lt;&gt;4,L119&lt;0),"PENDENTE",I119+J119-K119+L119)</x:f>
        <x:v>PENDENTE</x:v>
      </x:c>
      <x:c r="N119" s="33" t="str">
        <x:f>IF('Premissas mensais'!$B$24="PENDENTE","PENDENTE",IF(A119='Premissas mensais'!$B$10,'Premissas mensais'!$B$22*'Premissas mensais'!$B$8,0)+IF(AND(A119&gt;='Premissas mensais'!$B$11,A119&lt;'Premissas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19" s="33" t="str">
        <x:f>IF(OR(COUNT(E119:H119)&lt;&gt;4,NOT(ISNUMBER(M119)),NOT(ISNUMBER(N119))),"PENDENTE",M119-N119-SUM(E119:H119))</x:f>
        <x:v>PENDENTE</x:v>
      </x:c>
      <x:c r="P119" s="35"/>
      <x:c r="Q119" s="23"/>
      <x:c r="R119" s="33" t="str">
        <x:f>IF(OR(COUNT(D5:D119)&lt;&gt;A119,COUNT(M5:M119)&lt;&gt;A119),"PENDENTE",SUM(D5:D119)-SUM(M5:M119))</x:f>
        <x:v>PENDENTE</x:v>
      </x:c>
      <x:c r="S119" s="33" t="str">
        <x:f>IF(OR(COUNT(K5:K119)&lt;&gt;A119,COUNT(L5:L119)&lt;&gt;A119),"PENDENTE",SUM(K5:K119)-SUM(L5:L119))</x:f>
        <x:v>PENDENTE</x:v>
      </x:c>
      <x:c r="T119" s="33" t="str">
        <x:f>IF(COUNT(O5:O119)&lt;&gt;A119,"PENDENTE",'Premissas mensais'!$B$16+SUM(O5:O119))</x:f>
        <x:v>PENDENTE</x:v>
      </x:c>
      <x:c r="U119" s="33" t="str">
        <x:f>IF(NOT(ISNUMBER(T119)),"PENDENTE",MAX(0,-T119))</x:f>
        <x:v>PENDENTE</x:v>
      </x:c>
    </x:row>
    <x:row r="120" ht="24" customHeight="1">
      <x:c r="A120" s="23" t="n">
        <x:v>116</x:v>
      </x:c>
      <x:c r="B120" s="32" t="str">
        <x:f>IF('Premissas mensais'!B4="","",EDATE('Premissas mensais'!$B$4,A120-1))</x:f>
      </x:c>
      <x:c r="C120" s="29"/>
      <x:c r="D120" s="33" t="str">
        <x:f>IF(OR(NOT(ISNUMBER(C120)),NOT(ISNUMBER('Premissas mensais'!$B$17))),"PENDENTE",C120*'Premissas mensais'!$B$17)</x:f>
        <x:v>PENDENTE</x:v>
      </x:c>
      <x:c r="E120" s="35"/>
      <x:c r="F120" s="35"/>
      <x:c r="G120" s="35"/>
      <x:c r="H120" s="35"/>
      <x:c r="I120" s="33" t="str">
        <x:f>IF(OR(NOT(ISNUMBER(D120)),NOT(ISNUMBER('Premissas mensais'!$B$13))),"PENDENTE",D120*'Premissas mensais'!$B$13)</x:f>
        <x:v>PENDENTE</x:v>
      </x:c>
      <x:c r="J120" s="33" t="str">
        <x:f>IF(OR('Premissas mensais'!$B$24="PENDENTE",COUNT(D5:D119)&lt;&gt;A120-1),"PENDENTE",SUMIFS($D$5:D119,$A$5:A119,"&gt;="&amp;MAX(1,A120-'Premissas mensais'!$B$14))*(1-'Premissas mensais'!$B$13)/'Premissas mensais'!$B$14)</x:f>
        <x:v>PENDENTE</x:v>
      </x:c>
      <x:c r="K120" s="33" t="str">
        <x:f>IF(NOT(ISNUMBER(J120)),"PENDENTE",J120*'Premissas mensais'!$B$15)</x:f>
        <x:v>PENDENTE</x:v>
      </x:c>
      <x:c r="L120" s="35"/>
      <x:c r="M120" s="33" t="str">
        <x:f>IF(OR(COUNT(I120:L120)&lt;&gt;4,L120&lt;0),"PENDENTE",I120+J120-K120+L120)</x:f>
        <x:v>PENDENTE</x:v>
      </x:c>
      <x:c r="N120" s="33" t="str">
        <x:f>IF('Premissas mensais'!$B$24="PENDENTE","PENDENTE",IF(A120='Premissas mensais'!$B$10,'Premissas mensais'!$B$22*'Premissas mensais'!$B$8,0)+IF(AND(A120&gt;='Premissas mensais'!$B$11,A120&lt;'Premissas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20" s="33" t="str">
        <x:f>IF(OR(COUNT(E120:H120)&lt;&gt;4,NOT(ISNUMBER(M120)),NOT(ISNUMBER(N120))),"PENDENTE",M120-N120-SUM(E120:H120))</x:f>
        <x:v>PENDENTE</x:v>
      </x:c>
      <x:c r="P120" s="35"/>
      <x:c r="Q120" s="23"/>
      <x:c r="R120" s="33" t="str">
        <x:f>IF(OR(COUNT(D5:D120)&lt;&gt;A120,COUNT(M5:M120)&lt;&gt;A120),"PENDENTE",SUM(D5:D120)-SUM(M5:M120))</x:f>
        <x:v>PENDENTE</x:v>
      </x:c>
      <x:c r="S120" s="33" t="str">
        <x:f>IF(OR(COUNT(K5:K120)&lt;&gt;A120,COUNT(L5:L120)&lt;&gt;A120),"PENDENTE",SUM(K5:K120)-SUM(L5:L120))</x:f>
        <x:v>PENDENTE</x:v>
      </x:c>
      <x:c r="T120" s="33" t="str">
        <x:f>IF(COUNT(O5:O120)&lt;&gt;A120,"PENDENTE",'Premissas mensais'!$B$16+SUM(O5:O120))</x:f>
        <x:v>PENDENTE</x:v>
      </x:c>
      <x:c r="U120" s="33" t="str">
        <x:f>IF(NOT(ISNUMBER(T120)),"PENDENTE",MAX(0,-T120))</x:f>
        <x:v>PENDENTE</x:v>
      </x:c>
    </x:row>
    <x:row r="121" ht="24" customHeight="1">
      <x:c r="A121" s="23" t="n">
        <x:v>117</x:v>
      </x:c>
      <x:c r="B121" s="32" t="str">
        <x:f>IF('Premissas mensais'!B4="","",EDATE('Premissas mensais'!$B$4,A121-1))</x:f>
      </x:c>
      <x:c r="C121" s="29"/>
      <x:c r="D121" s="33" t="str">
        <x:f>IF(OR(NOT(ISNUMBER(C121)),NOT(ISNUMBER('Premissas mensais'!$B$17))),"PENDENTE",C121*'Premissas mensais'!$B$17)</x:f>
        <x:v>PENDENTE</x:v>
      </x:c>
      <x:c r="E121" s="35"/>
      <x:c r="F121" s="35"/>
      <x:c r="G121" s="35"/>
      <x:c r="H121" s="35"/>
      <x:c r="I121" s="33" t="str">
        <x:f>IF(OR(NOT(ISNUMBER(D121)),NOT(ISNUMBER('Premissas mensais'!$B$13))),"PENDENTE",D121*'Premissas mensais'!$B$13)</x:f>
        <x:v>PENDENTE</x:v>
      </x:c>
      <x:c r="J121" s="33" t="str">
        <x:f>IF(OR('Premissas mensais'!$B$24="PENDENTE",COUNT(D5:D120)&lt;&gt;A121-1),"PENDENTE",SUMIFS($D$5:D120,$A$5:A120,"&gt;="&amp;MAX(1,A121-'Premissas mensais'!$B$14))*(1-'Premissas mensais'!$B$13)/'Premissas mensais'!$B$14)</x:f>
        <x:v>PENDENTE</x:v>
      </x:c>
      <x:c r="K121" s="33" t="str">
        <x:f>IF(NOT(ISNUMBER(J121)),"PENDENTE",J121*'Premissas mensais'!$B$15)</x:f>
        <x:v>PENDENTE</x:v>
      </x:c>
      <x:c r="L121" s="35"/>
      <x:c r="M121" s="33" t="str">
        <x:f>IF(OR(COUNT(I121:L121)&lt;&gt;4,L121&lt;0),"PENDENTE",I121+J121-K121+L121)</x:f>
        <x:v>PENDENTE</x:v>
      </x:c>
      <x:c r="N121" s="33" t="str">
        <x:f>IF('Premissas mensais'!$B$24="PENDENTE","PENDENTE",IF(A121='Premissas mensais'!$B$10,'Premissas mensais'!$B$22*'Premissas mensais'!$B$8,0)+IF(AND(A121&gt;='Premissas mensais'!$B$11,A121&lt;'Premissas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21" s="33" t="str">
        <x:f>IF(OR(COUNT(E121:H121)&lt;&gt;4,NOT(ISNUMBER(M121)),NOT(ISNUMBER(N121))),"PENDENTE",M121-N121-SUM(E121:H121))</x:f>
        <x:v>PENDENTE</x:v>
      </x:c>
      <x:c r="P121" s="35"/>
      <x:c r="Q121" s="23"/>
      <x:c r="R121" s="33" t="str">
        <x:f>IF(OR(COUNT(D5:D121)&lt;&gt;A121,COUNT(M5:M121)&lt;&gt;A121),"PENDENTE",SUM(D5:D121)-SUM(M5:M121))</x:f>
        <x:v>PENDENTE</x:v>
      </x:c>
      <x:c r="S121" s="33" t="str">
        <x:f>IF(OR(COUNT(K5:K121)&lt;&gt;A121,COUNT(L5:L121)&lt;&gt;A121),"PENDENTE",SUM(K5:K121)-SUM(L5:L121))</x:f>
        <x:v>PENDENTE</x:v>
      </x:c>
      <x:c r="T121" s="33" t="str">
        <x:f>IF(COUNT(O5:O121)&lt;&gt;A121,"PENDENTE",'Premissas mensais'!$B$16+SUM(O5:O121))</x:f>
        <x:v>PENDENTE</x:v>
      </x:c>
      <x:c r="U121" s="33" t="str">
        <x:f>IF(NOT(ISNUMBER(T121)),"PENDENTE",MAX(0,-T121))</x:f>
        <x:v>PENDENTE</x:v>
      </x:c>
    </x:row>
    <x:row r="122" ht="24" customHeight="1">
      <x:c r="A122" s="23" t="n">
        <x:v>118</x:v>
      </x:c>
      <x:c r="B122" s="32" t="str">
        <x:f>IF('Premissas mensais'!B4="","",EDATE('Premissas mensais'!$B$4,A122-1))</x:f>
      </x:c>
      <x:c r="C122" s="29"/>
      <x:c r="D122" s="33" t="str">
        <x:f>IF(OR(NOT(ISNUMBER(C122)),NOT(ISNUMBER('Premissas mensais'!$B$17))),"PENDENTE",C122*'Premissas mensais'!$B$17)</x:f>
        <x:v>PENDENTE</x:v>
      </x:c>
      <x:c r="E122" s="35"/>
      <x:c r="F122" s="35"/>
      <x:c r="G122" s="35"/>
      <x:c r="H122" s="35"/>
      <x:c r="I122" s="33" t="str">
        <x:f>IF(OR(NOT(ISNUMBER(D122)),NOT(ISNUMBER('Premissas mensais'!$B$13))),"PENDENTE",D122*'Premissas mensais'!$B$13)</x:f>
        <x:v>PENDENTE</x:v>
      </x:c>
      <x:c r="J122" s="33" t="str">
        <x:f>IF(OR('Premissas mensais'!$B$24="PENDENTE",COUNT(D5:D121)&lt;&gt;A122-1),"PENDENTE",SUMIFS($D$5:D121,$A$5:A121,"&gt;="&amp;MAX(1,A122-'Premissas mensais'!$B$14))*(1-'Premissas mensais'!$B$13)/'Premissas mensais'!$B$14)</x:f>
        <x:v>PENDENTE</x:v>
      </x:c>
      <x:c r="K122" s="33" t="str">
        <x:f>IF(NOT(ISNUMBER(J122)),"PENDENTE",J122*'Premissas mensais'!$B$15)</x:f>
        <x:v>PENDENTE</x:v>
      </x:c>
      <x:c r="L122" s="35"/>
      <x:c r="M122" s="33" t="str">
        <x:f>IF(OR(COUNT(I122:L122)&lt;&gt;4,L122&lt;0),"PENDENTE",I122+J122-K122+L122)</x:f>
        <x:v>PENDENTE</x:v>
      </x:c>
      <x:c r="N122" s="33" t="str">
        <x:f>IF('Premissas mensais'!$B$24="PENDENTE","PENDENTE",IF(A122='Premissas mensais'!$B$10,'Premissas mensais'!$B$22*'Premissas mensais'!$B$8,0)+IF(AND(A122&gt;='Premissas mensais'!$B$11,A122&lt;'Premissas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22" s="33" t="str">
        <x:f>IF(OR(COUNT(E122:H122)&lt;&gt;4,NOT(ISNUMBER(M122)),NOT(ISNUMBER(N122))),"PENDENTE",M122-N122-SUM(E122:H122))</x:f>
        <x:v>PENDENTE</x:v>
      </x:c>
      <x:c r="P122" s="35"/>
      <x:c r="Q122" s="23"/>
      <x:c r="R122" s="33" t="str">
        <x:f>IF(OR(COUNT(D5:D122)&lt;&gt;A122,COUNT(M5:M122)&lt;&gt;A122),"PENDENTE",SUM(D5:D122)-SUM(M5:M122))</x:f>
        <x:v>PENDENTE</x:v>
      </x:c>
      <x:c r="S122" s="33" t="str">
        <x:f>IF(OR(COUNT(K5:K122)&lt;&gt;A122,COUNT(L5:L122)&lt;&gt;A122),"PENDENTE",SUM(K5:K122)-SUM(L5:L122))</x:f>
        <x:v>PENDENTE</x:v>
      </x:c>
      <x:c r="T122" s="33" t="str">
        <x:f>IF(COUNT(O5:O122)&lt;&gt;A122,"PENDENTE",'Premissas mensais'!$B$16+SUM(O5:O122))</x:f>
        <x:v>PENDENTE</x:v>
      </x:c>
      <x:c r="U122" s="33" t="str">
        <x:f>IF(NOT(ISNUMBER(T122)),"PENDENTE",MAX(0,-T122))</x:f>
        <x:v>PENDENTE</x:v>
      </x:c>
    </x:row>
    <x:row r="123" ht="24" customHeight="1">
      <x:c r="A123" s="23" t="n">
        <x:v>119</x:v>
      </x:c>
      <x:c r="B123" s="32" t="str">
        <x:f>IF('Premissas mensais'!B4="","",EDATE('Premissas mensais'!$B$4,A123-1))</x:f>
      </x:c>
      <x:c r="C123" s="29"/>
      <x:c r="D123" s="33" t="str">
        <x:f>IF(OR(NOT(ISNUMBER(C123)),NOT(ISNUMBER('Premissas mensais'!$B$17))),"PENDENTE",C123*'Premissas mensais'!$B$17)</x:f>
        <x:v>PENDENTE</x:v>
      </x:c>
      <x:c r="E123" s="35"/>
      <x:c r="F123" s="35"/>
      <x:c r="G123" s="35"/>
      <x:c r="H123" s="35"/>
      <x:c r="I123" s="33" t="str">
        <x:f>IF(OR(NOT(ISNUMBER(D123)),NOT(ISNUMBER('Premissas mensais'!$B$13))),"PENDENTE",D123*'Premissas mensais'!$B$13)</x:f>
        <x:v>PENDENTE</x:v>
      </x:c>
      <x:c r="J123" s="33" t="str">
        <x:f>IF(OR('Premissas mensais'!$B$24="PENDENTE",COUNT(D5:D122)&lt;&gt;A123-1),"PENDENTE",SUMIFS($D$5:D122,$A$5:A122,"&gt;="&amp;MAX(1,A123-'Premissas mensais'!$B$14))*(1-'Premissas mensais'!$B$13)/'Premissas mensais'!$B$14)</x:f>
        <x:v>PENDENTE</x:v>
      </x:c>
      <x:c r="K123" s="33" t="str">
        <x:f>IF(NOT(ISNUMBER(J123)),"PENDENTE",J123*'Premissas mensais'!$B$15)</x:f>
        <x:v>PENDENTE</x:v>
      </x:c>
      <x:c r="L123" s="35"/>
      <x:c r="M123" s="33" t="str">
        <x:f>IF(OR(COUNT(I123:L123)&lt;&gt;4,L123&lt;0),"PENDENTE",I123+J123-K123+L123)</x:f>
        <x:v>PENDENTE</x:v>
      </x:c>
      <x:c r="N123" s="33" t="str">
        <x:f>IF('Premissas mensais'!$B$24="PENDENTE","PENDENTE",IF(A123='Premissas mensais'!$B$10,'Premissas mensais'!$B$22*'Premissas mensais'!$B$8,0)+IF(AND(A123&gt;='Premissas mensais'!$B$11,A123&lt;'Premissas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23" s="33" t="str">
        <x:f>IF(OR(COUNT(E123:H123)&lt;&gt;4,NOT(ISNUMBER(M123)),NOT(ISNUMBER(N123))),"PENDENTE",M123-N123-SUM(E123:H123))</x:f>
        <x:v>PENDENTE</x:v>
      </x:c>
      <x:c r="P123" s="35"/>
      <x:c r="Q123" s="23"/>
      <x:c r="R123" s="33" t="str">
        <x:f>IF(OR(COUNT(D5:D123)&lt;&gt;A123,COUNT(M5:M123)&lt;&gt;A123),"PENDENTE",SUM(D5:D123)-SUM(M5:M123))</x:f>
        <x:v>PENDENTE</x:v>
      </x:c>
      <x:c r="S123" s="33" t="str">
        <x:f>IF(OR(COUNT(K5:K123)&lt;&gt;A123,COUNT(L5:L123)&lt;&gt;A123),"PENDENTE",SUM(K5:K123)-SUM(L5:L123))</x:f>
        <x:v>PENDENTE</x:v>
      </x:c>
      <x:c r="T123" s="33" t="str">
        <x:f>IF(COUNT(O5:O123)&lt;&gt;A123,"PENDENTE",'Premissas mensais'!$B$16+SUM(O5:O123))</x:f>
        <x:v>PENDENTE</x:v>
      </x:c>
      <x:c r="U123" s="33" t="str">
        <x:f>IF(NOT(ISNUMBER(T123)),"PENDENTE",MAX(0,-T123))</x:f>
        <x:v>PENDENTE</x:v>
      </x:c>
    </x:row>
    <x:row r="124" ht="24" customHeight="1">
      <x:c r="A124" s="23" t="n">
        <x:v>120</x:v>
      </x:c>
      <x:c r="B124" s="32" t="str">
        <x:f>IF('Premissas mensais'!B4="","",EDATE('Premissas mensais'!$B$4,A124-1))</x:f>
      </x:c>
      <x:c r="C124" s="29"/>
      <x:c r="D124" s="33" t="str">
        <x:f>IF(OR(NOT(ISNUMBER(C124)),NOT(ISNUMBER('Premissas mensais'!$B$17))),"PENDENTE",C124*'Premissas mensais'!$B$17)</x:f>
        <x:v>PENDENTE</x:v>
      </x:c>
      <x:c r="E124" s="35"/>
      <x:c r="F124" s="35"/>
      <x:c r="G124" s="35"/>
      <x:c r="H124" s="35"/>
      <x:c r="I124" s="33" t="str">
        <x:f>IF(OR(NOT(ISNUMBER(D124)),NOT(ISNUMBER('Premissas mensais'!$B$13))),"PENDENTE",D124*'Premissas mensais'!$B$13)</x:f>
        <x:v>PENDENTE</x:v>
      </x:c>
      <x:c r="J124" s="33" t="str">
        <x:f>IF(OR('Premissas mensais'!$B$24="PENDENTE",COUNT(D5:D123)&lt;&gt;A124-1),"PENDENTE",SUMIFS($D$5:D123,$A$5:A123,"&gt;="&amp;MAX(1,A124-'Premissas mensais'!$B$14))*(1-'Premissas mensais'!$B$13)/'Premissas mensais'!$B$14)</x:f>
        <x:v>PENDENTE</x:v>
      </x:c>
      <x:c r="K124" s="33" t="str">
        <x:f>IF(NOT(ISNUMBER(J124)),"PENDENTE",J124*'Premissas mensais'!$B$15)</x:f>
        <x:v>PENDENTE</x:v>
      </x:c>
      <x:c r="L124" s="35"/>
      <x:c r="M124" s="33" t="str">
        <x:f>IF(OR(COUNT(I124:L124)&lt;&gt;4,L124&lt;0),"PENDENTE",I124+J124-K124+L124)</x:f>
        <x:v>PENDENTE</x:v>
      </x:c>
      <x:c r="N124" s="33" t="str">
        <x:f>IF('Premissas mensais'!$B$24="PENDENTE","PENDENTE",IF(A124='Premissas mensais'!$B$10,'Premissas mensais'!$B$22*'Premissas mensais'!$B$8,0)+IF(AND(A124&gt;='Premissas mensais'!$B$11,A124&lt;'Premissas mensais'!$B$11+'Premissas mensais'!$B$9),IF('Premissas mensais'!$B$12=0,'Premissas mensais'!$B$22*(1-'Premissas mensais'!$B$8)/'Premissas mensais'!$B$9,-PMT('Premissas mensais'!$B$12,'Premissas mensais'!$B$9,'Premissas mensais'!$B$22*(1-'Premissas mensais'!$B$8))),0))</x:f>
        <x:v>PENDENTE</x:v>
      </x:c>
      <x:c r="O124" s="33" t="str">
        <x:f>IF(OR(COUNT(E124:H124)&lt;&gt;4,NOT(ISNUMBER(M124)),NOT(ISNUMBER(N124))),"PENDENTE",M124-N124-SUM(E124:H124))</x:f>
        <x:v>PENDENTE</x:v>
      </x:c>
      <x:c r="P124" s="35"/>
      <x:c r="Q124" s="23"/>
      <x:c r="R124" s="33" t="str">
        <x:f>IF(OR(COUNT(D5:D124)&lt;&gt;A124,COUNT(M5:M124)&lt;&gt;A124),"PENDENTE",SUM(D5:D124)-SUM(M5:M124))</x:f>
        <x:v>PENDENTE</x:v>
      </x:c>
      <x:c r="S124" s="33" t="str">
        <x:f>IF(OR(COUNT(K5:K124)&lt;&gt;A124,COUNT(L5:L124)&lt;&gt;A124),"PENDENTE",SUM(K5:K124)-SUM(L5:L124))</x:f>
        <x:v>PENDENTE</x:v>
      </x:c>
      <x:c r="T124" s="33" t="str">
        <x:f>IF(COUNT(O5:O124)&lt;&gt;A124,"PENDENTE",'Premissas mensais'!$B$16+SUM(O5:O124))</x:f>
        <x:v>PENDENTE</x:v>
      </x:c>
      <x:c r="U124" s="33" t="str">
        <x:f>IF(NOT(ISNUMBER(T124)),"PENDENTE",MAX(0,-T124))</x:f>
        <x:v>PENDENTE</x:v>
      </x:c>
    </x:row>
    <x:row r="125" ht="24" customHeight="1">
      <x:c r="A125" s="23"/>
      <x:c r="B125" s="23"/>
      <x:c r="C125" s="23"/>
      <x:c r="D125" s="23"/>
      <x:c r="E125" s="23"/>
      <x:c r="F125" s="23"/>
      <x:c r="G125" s="23"/>
      <x:c r="H125" s="23"/>
      <x:c r="I125" s="23"/>
      <x:c r="J125" s="23"/>
      <x:c r="K125" s="23"/>
      <x:c r="L125" s="23"/>
      <x:c r="M125" s="23"/>
      <x:c r="N125" s="23"/>
      <x:c r="O125" s="23"/>
      <x:c r="P125" s="23"/>
      <x:c r="Q125" s="23"/>
      <x:c r="R125" s="23"/>
      <x:c r="S125" s="23"/>
      <x:c r="T125" s="23"/>
      <x:c r="U125" s="23"/>
    </x:row>
    <x:row r="126" ht="24" customHeight="1">
      <x:c r="A126" s="23"/>
      <x:c r="B126" s="23"/>
      <x:c r="C126" s="23"/>
      <x:c r="D126" s="23"/>
      <x:c r="E126" s="23"/>
      <x:c r="F126" s="23"/>
      <x:c r="G126" s="23"/>
      <x:c r="H126" s="23"/>
      <x:c r="I126" s="23"/>
      <x:c r="J126" s="23"/>
      <x:c r="K126" s="23"/>
      <x:c r="L126" s="23"/>
      <x:c r="M126" s="23"/>
      <x:c r="N126" s="23"/>
      <x:c r="O126" s="23"/>
      <x:c r="P126" s="23"/>
      <x:c r="Q126" s="23"/>
      <x:c r="R126" s="23"/>
      <x:c r="S126" s="23"/>
      <x:c r="T126" s="23"/>
      <x:c r="U126" s="23"/>
    </x:row>
    <x:row r="127" ht="42" customHeight="1">
      <x:c r="A127" s="27" t="str">
        <x:v>Necessidade máxima de capital USD</x:v>
      </x:c>
      <x:c r="B127" s="23" t="str">
        <x:f>IF(OR(COUNT(U5:U124)&lt;&gt;120,COUNTIF(S5:S124,"&lt;0")&gt;0,SUM(C5:C124)&gt;100,SUMIFS(C5:C124,A5:A124,"&gt;"&amp;120-'Premissas mensais'!B14)&gt;0),"PENDENTE",MAX(U5:U124))</x:f>
        <x:v>PENDENTE</x:v>
      </x:c>
      <x:c r="C127" s="23"/>
      <x:c r="D127" s="23"/>
      <x:c r="E127" s="23"/>
      <x:c r="F127" s="23"/>
      <x:c r="G127" s="23"/>
      <x:c r="H127" s="23"/>
      <x:c r="I127" s="23"/>
      <x:c r="J127" s="23"/>
      <x:c r="K127" s="23"/>
      <x:c r="L127" s="23"/>
      <x:c r="M127" s="23"/>
      <x:c r="N127" s="23"/>
      <x:c r="O127" s="23"/>
      <x:c r="P127" s="23"/>
      <x:c r="Q127" s="23"/>
      <x:c r="R127" s="23"/>
      <x:c r="S127" s="23"/>
      <x:c r="T127" s="23"/>
      <x:c r="U127" s="23"/>
    </x:row>
    <x:row r="128" ht="42" customHeight="1">
      <x:c r="A128" s="27"/>
      <x:c r="B128" s="23"/>
      <x:c r="C128" s="23"/>
      <x:c r="D128" s="23"/>
      <x:c r="E128" s="23"/>
      <x:c r="F128" s="23"/>
      <x:c r="G128" s="23"/>
      <x:c r="H128" s="23"/>
      <x:c r="I128" s="23"/>
      <x:c r="J128" s="23"/>
      <x:c r="K128" s="23"/>
      <x:c r="L128" s="23"/>
      <x:c r="M128" s="23"/>
      <x:c r="N128" s="23"/>
      <x:c r="O128" s="23"/>
      <x:c r="P128" s="23"/>
      <x:c r="Q128" s="23"/>
      <x:c r="R128" s="23"/>
      <x:c r="S128" s="23"/>
      <x:c r="T128" s="23"/>
      <x:c r="U128" s="23"/>
    </x:row>
    <x:row r="129" ht="42" customHeight="1">
      <x:c r="A129" s="27" t="str">
        <x:v>Recebimentos efetivos USD (apenas lançamentos com comprovação)</x:v>
      </x:c>
      <x:c r="B129" s="23" t="str">
        <x:f>IF(COUNT(P5:P124)=0,"NÃO LANÇADOS",SUM(P5:P124))</x:f>
        <x:v>NÃO LANÇADOS</x:v>
      </x:c>
      <x:c r="C129" s="23"/>
      <x:c r="D129" s="23"/>
      <x:c r="E129" s="23"/>
      <x:c r="F129" s="23"/>
      <x:c r="G129" s="23"/>
      <x:c r="H129" s="23"/>
      <x:c r="I129" s="23"/>
      <x:c r="J129" s="23"/>
      <x:c r="K129" s="23"/>
      <x:c r="L129" s="23"/>
      <x:c r="M129" s="23"/>
      <x:c r="N129" s="23"/>
      <x:c r="O129" s="23"/>
      <x:c r="P129" s="23"/>
      <x:c r="Q129" s="23"/>
      <x:c r="R129" s="23"/>
      <x:c r="S129" s="23"/>
      <x:c r="T129" s="23"/>
      <x:c r="U129" s="23"/>
    </x:row>
  </x:sheetData>
  <x:pageMargins left="0.7" right="0.7" top="0.75" bottom="0.75" header="0.3" footer="0.3"/>
</x:worksheet>
</file>